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phenthomas/Documents/TVR Speed Champ/TVRCC Championship Master Files 2021/"/>
    </mc:Choice>
  </mc:AlternateContent>
  <xr:revisionPtr revIDLastSave="0" documentId="13_ncr:1_{09200BEA-8924-0D4C-A5B0-50347C6F86F5}" xr6:coauthVersionLast="47" xr6:coauthVersionMax="47" xr10:uidLastSave="{00000000-0000-0000-0000-000000000000}"/>
  <bookViews>
    <workbookView xWindow="0" yWindow="500" windowWidth="30720" windowHeight="17280" tabRatio="743" activeTab="7" xr2:uid="{00000000-000D-0000-FFFF-FFFF00000000}"/>
  </bookViews>
  <sheets>
    <sheet name="Total" sheetId="1" r:id="rId1"/>
    <sheet name="Averages" sheetId="57" r:id="rId2"/>
    <sheet name="R1 Aintree" sheetId="3" r:id="rId3"/>
    <sheet name="R2 Shelsley" sheetId="5" r:id="rId4"/>
    <sheet name="R3 Shelsley" sheetId="52" r:id="rId5"/>
    <sheet name="R4 Goodwood" sheetId="13" r:id="rId6"/>
    <sheet name="R5 Wiscombe" sheetId="7" r:id="rId7"/>
    <sheet name="R6 Wiscombe" sheetId="58" r:id="rId8"/>
  </sheets>
  <definedNames>
    <definedName name="_xlnm._FilterDatabase" localSheetId="2" hidden="1">'R1 Aintree'!$A$2:$AK$16</definedName>
    <definedName name="_xlnm._FilterDatabase" localSheetId="0" hidden="1">Total!$A$2:$AI$67</definedName>
    <definedName name="_xlnm.Print_Area" localSheetId="2">'R1 Aintree'!$A$1:$S$15</definedName>
    <definedName name="_xlnm.Print_Area" localSheetId="3">'R2 Shelsley'!$A$1:$S$13</definedName>
    <definedName name="_xlnm.Print_Area" localSheetId="5">'R4 Goodwood'!$A$1:$S$16</definedName>
    <definedName name="_xlnm.Print_Area" localSheetId="6">'R5 Wiscombe'!$A$1:$R$16</definedName>
    <definedName name="_xlnm.Print_Area" localSheetId="7">'R6 Wiscombe'!$A$1:$S$15</definedName>
    <definedName name="_xlnm.Print_Titles" localSheetId="0">Total!$A:$D</definedName>
    <definedName name="Z_2058B569_9FBE_4F33_97AD_32A88DCF306E_.wvu.Cols" localSheetId="0" hidden="1">Total!$B:$D,Total!#REF!</definedName>
  </definedNames>
  <calcPr calcId="191029"/>
  <customWorkbookViews>
    <customWorkbookView name="Peter Humphries - Personal View" guid="{2058B569-9FBE-4F33-97AD-32A88DCF306E}" mergeInterval="0" personalView="1" maximized="1" windowWidth="1020" windowHeight="649" tabRatio="247" activeSheetId="1" showStatusbar="0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52" l="1"/>
  <c r="I13" i="3" l="1"/>
  <c r="I14" i="3"/>
  <c r="I15" i="3"/>
  <c r="Z34" i="1" l="1"/>
  <c r="X34" i="1" l="1"/>
  <c r="Y34" i="1"/>
  <c r="E4" i="58" l="1"/>
  <c r="D4" i="58"/>
  <c r="C4" i="58"/>
  <c r="E3" i="58"/>
  <c r="D3" i="58"/>
  <c r="C3" i="58"/>
  <c r="E2" i="58"/>
  <c r="D2" i="58"/>
  <c r="C2" i="58"/>
  <c r="S11" i="7"/>
  <c r="S10" i="7"/>
  <c r="S6" i="7"/>
  <c r="E6" i="7"/>
  <c r="D6" i="7"/>
  <c r="C6" i="7"/>
  <c r="E6" i="13"/>
  <c r="D6" i="13"/>
  <c r="C6" i="13"/>
  <c r="E5" i="13"/>
  <c r="D5" i="13"/>
  <c r="C5" i="13"/>
  <c r="D2" i="13"/>
  <c r="C2" i="13"/>
  <c r="D3" i="13"/>
  <c r="C3" i="13"/>
  <c r="D4" i="13"/>
  <c r="C4" i="13"/>
  <c r="I4" i="5"/>
  <c r="I5" i="5"/>
  <c r="I3" i="5"/>
  <c r="I2" i="5"/>
  <c r="I6" i="5"/>
  <c r="E6" i="5"/>
  <c r="D6" i="5"/>
  <c r="C6" i="5"/>
  <c r="D4" i="3"/>
  <c r="D3" i="3"/>
  <c r="D2" i="3"/>
  <c r="D5" i="3"/>
  <c r="E6" i="3"/>
  <c r="D6" i="3"/>
  <c r="C6" i="3"/>
  <c r="C7" i="3"/>
  <c r="E7" i="3" l="1"/>
  <c r="AC34" i="1" l="1"/>
  <c r="AB34" i="1"/>
  <c r="AA34" i="1"/>
  <c r="P7" i="52"/>
  <c r="Q7" i="52" s="1"/>
  <c r="P8" i="52"/>
  <c r="Q8" i="52" s="1"/>
  <c r="P9" i="52"/>
  <c r="Q9" i="52"/>
  <c r="P10" i="52"/>
  <c r="Q10" i="52" s="1"/>
  <c r="P11" i="52"/>
  <c r="Q11" i="52"/>
  <c r="P12" i="52"/>
  <c r="Q12" i="52" s="1"/>
  <c r="P13" i="52"/>
  <c r="Q13" i="52" s="1"/>
  <c r="P14" i="52"/>
  <c r="Q14" i="52" s="1"/>
  <c r="P15" i="52"/>
  <c r="Q15" i="52"/>
  <c r="P2" i="52"/>
  <c r="S2" i="52" s="1"/>
  <c r="U2" i="52" s="1"/>
  <c r="P5" i="52"/>
  <c r="Q5" i="52" s="1"/>
  <c r="P6" i="52"/>
  <c r="Q6" i="52" s="1"/>
  <c r="P4" i="52"/>
  <c r="Q4" i="52" s="1"/>
  <c r="P3" i="52"/>
  <c r="Q3" i="52" s="1"/>
  <c r="V2" i="52"/>
  <c r="P7" i="13"/>
  <c r="Q7" i="13" s="1"/>
  <c r="P8" i="13"/>
  <c r="Q8" i="13" s="1"/>
  <c r="P9" i="13"/>
  <c r="Q9" i="13"/>
  <c r="P10" i="13"/>
  <c r="Q10" i="13" s="1"/>
  <c r="P11" i="13"/>
  <c r="Q11" i="13"/>
  <c r="P12" i="13"/>
  <c r="Q12" i="13" s="1"/>
  <c r="P13" i="13"/>
  <c r="Q13" i="13" s="1"/>
  <c r="P14" i="13"/>
  <c r="Q14" i="13" s="1"/>
  <c r="P15" i="13"/>
  <c r="Q15" i="13"/>
  <c r="P4" i="13"/>
  <c r="Q4" i="13" s="1"/>
  <c r="P3" i="13"/>
  <c r="Q3" i="13" s="1"/>
  <c r="P2" i="13"/>
  <c r="Q2" i="13" s="1"/>
  <c r="P5" i="13"/>
  <c r="Q5" i="13" s="1"/>
  <c r="P6" i="13"/>
  <c r="Q6" i="13"/>
  <c r="P5" i="58"/>
  <c r="Q5" i="58"/>
  <c r="P6" i="58"/>
  <c r="Q6" i="58"/>
  <c r="P7" i="58"/>
  <c r="Q7" i="58" s="1"/>
  <c r="P8" i="58"/>
  <c r="Q8" i="58" s="1"/>
  <c r="P9" i="58"/>
  <c r="Q9" i="58"/>
  <c r="P10" i="58"/>
  <c r="Q10" i="58"/>
  <c r="P11" i="58"/>
  <c r="Q11" i="58"/>
  <c r="P12" i="58"/>
  <c r="Q12" i="58"/>
  <c r="P13" i="58"/>
  <c r="Q13" i="58" s="1"/>
  <c r="P14" i="58"/>
  <c r="Q14" i="58" s="1"/>
  <c r="P15" i="58"/>
  <c r="Q15" i="58"/>
  <c r="P2" i="58"/>
  <c r="Q2" i="58" s="1"/>
  <c r="P3" i="58"/>
  <c r="Q3" i="58"/>
  <c r="P4" i="58"/>
  <c r="Q4" i="58" s="1"/>
  <c r="S2" i="58"/>
  <c r="U2" i="58" s="1"/>
  <c r="P7" i="3"/>
  <c r="S7" i="3" s="1"/>
  <c r="P8" i="3"/>
  <c r="Q8" i="3" s="1"/>
  <c r="P9" i="3"/>
  <c r="S9" i="3" s="1"/>
  <c r="P10" i="3"/>
  <c r="Q10" i="3" s="1"/>
  <c r="P11" i="3"/>
  <c r="R11" i="3" s="1"/>
  <c r="P12" i="3"/>
  <c r="Q12" i="3" s="1"/>
  <c r="P13" i="3"/>
  <c r="R13" i="3" s="1"/>
  <c r="P14" i="3"/>
  <c r="Q14" i="3" s="1"/>
  <c r="P15" i="3"/>
  <c r="Q15" i="3" s="1"/>
  <c r="P4" i="3"/>
  <c r="Q4" i="3" s="1"/>
  <c r="P5" i="3"/>
  <c r="Q5" i="3" s="1"/>
  <c r="P2" i="3"/>
  <c r="Q2" i="3" s="1"/>
  <c r="P3" i="3"/>
  <c r="Q3" i="3" s="1"/>
  <c r="P6" i="3"/>
  <c r="Q6" i="3" s="1"/>
  <c r="P7" i="5"/>
  <c r="Q7" i="5" s="1"/>
  <c r="P8" i="5"/>
  <c r="Q8" i="5" s="1"/>
  <c r="P9" i="5"/>
  <c r="Q9" i="5" s="1"/>
  <c r="P10" i="5"/>
  <c r="Q10" i="5"/>
  <c r="P11" i="5"/>
  <c r="R11" i="5" s="1"/>
  <c r="Q11" i="5"/>
  <c r="P12" i="5"/>
  <c r="Q12" i="5"/>
  <c r="P13" i="5"/>
  <c r="Q13" i="5" s="1"/>
  <c r="P14" i="5"/>
  <c r="Q14" i="5" s="1"/>
  <c r="P15" i="5"/>
  <c r="Q15" i="5" s="1"/>
  <c r="P2" i="5"/>
  <c r="Q2" i="5" s="1"/>
  <c r="P4" i="5"/>
  <c r="Q4" i="5" s="1"/>
  <c r="P5" i="5"/>
  <c r="Q5" i="5" s="1"/>
  <c r="P3" i="5"/>
  <c r="Q3" i="5" s="1"/>
  <c r="P6" i="5"/>
  <c r="Q6" i="5" s="1"/>
  <c r="O7" i="7"/>
  <c r="P7" i="7" s="1"/>
  <c r="O8" i="7"/>
  <c r="R8" i="7" s="1"/>
  <c r="P8" i="7"/>
  <c r="O9" i="7"/>
  <c r="P9" i="7" s="1"/>
  <c r="O10" i="7"/>
  <c r="P10" i="7" s="1"/>
  <c r="O11" i="7"/>
  <c r="R11" i="7" s="1"/>
  <c r="O12" i="7"/>
  <c r="P12" i="7" s="1"/>
  <c r="O13" i="7"/>
  <c r="P13" i="7" s="1"/>
  <c r="O14" i="7"/>
  <c r="P14" i="7" s="1"/>
  <c r="O15" i="7"/>
  <c r="P15" i="7"/>
  <c r="O6" i="7"/>
  <c r="P6" i="7" s="1"/>
  <c r="V4" i="58"/>
  <c r="S4" i="58"/>
  <c r="U4" i="58" s="1"/>
  <c r="V5" i="13"/>
  <c r="R5" i="13" s="1"/>
  <c r="S5" i="13"/>
  <c r="U5" i="13" s="1"/>
  <c r="V6" i="13"/>
  <c r="S6" i="13"/>
  <c r="U6" i="13" s="1"/>
  <c r="V3" i="58"/>
  <c r="S3" i="58"/>
  <c r="U3" i="58" s="1"/>
  <c r="C10" i="7"/>
  <c r="D10" i="7"/>
  <c r="E10" i="7"/>
  <c r="C11" i="7"/>
  <c r="D11" i="7"/>
  <c r="E11" i="7"/>
  <c r="D9" i="7"/>
  <c r="C9" i="7"/>
  <c r="D8" i="7"/>
  <c r="C8" i="7"/>
  <c r="R5" i="58"/>
  <c r="I4" i="3"/>
  <c r="J4" i="3" s="1"/>
  <c r="I6" i="3"/>
  <c r="J6" i="3" s="1"/>
  <c r="I5" i="3"/>
  <c r="J5" i="3" s="1"/>
  <c r="I2" i="3"/>
  <c r="J2" i="3" s="1"/>
  <c r="I3" i="3"/>
  <c r="J3" i="3" s="1"/>
  <c r="I7" i="3"/>
  <c r="J7" i="3" s="1"/>
  <c r="I8" i="3"/>
  <c r="J8" i="3" s="1"/>
  <c r="I9" i="3"/>
  <c r="J9" i="3" s="1"/>
  <c r="I10" i="3"/>
  <c r="K10" i="3" s="1"/>
  <c r="I11" i="3"/>
  <c r="J11" i="3" s="1"/>
  <c r="I12" i="3"/>
  <c r="K12" i="3" s="1"/>
  <c r="J13" i="3"/>
  <c r="J14" i="3"/>
  <c r="J15" i="3"/>
  <c r="T7" i="5"/>
  <c r="S7" i="5"/>
  <c r="R7" i="5"/>
  <c r="V7" i="5"/>
  <c r="U7" i="5"/>
  <c r="I7" i="5"/>
  <c r="K7" i="5" s="1"/>
  <c r="E7" i="5"/>
  <c r="D7" i="5"/>
  <c r="C7" i="5"/>
  <c r="T2" i="5"/>
  <c r="J2" i="5"/>
  <c r="J6" i="5"/>
  <c r="K6" i="5" s="1"/>
  <c r="J5" i="5"/>
  <c r="J4" i="5"/>
  <c r="J3" i="5"/>
  <c r="I8" i="5"/>
  <c r="K8" i="5" s="1"/>
  <c r="I9" i="5"/>
  <c r="J9" i="5"/>
  <c r="I10" i="5"/>
  <c r="J10" i="5" s="1"/>
  <c r="I11" i="5"/>
  <c r="J11" i="5"/>
  <c r="I12" i="5"/>
  <c r="J12" i="5"/>
  <c r="I13" i="5"/>
  <c r="J13" i="5" s="1"/>
  <c r="I14" i="5"/>
  <c r="J14" i="5" s="1"/>
  <c r="I15" i="5"/>
  <c r="J15" i="5"/>
  <c r="T3" i="5"/>
  <c r="T7" i="52"/>
  <c r="S7" i="52"/>
  <c r="R7" i="52"/>
  <c r="V7" i="52"/>
  <c r="U7" i="52"/>
  <c r="I7" i="52"/>
  <c r="K7" i="52" s="1"/>
  <c r="J7" i="52"/>
  <c r="E7" i="52"/>
  <c r="D7" i="52"/>
  <c r="C7" i="52"/>
  <c r="T5" i="52"/>
  <c r="I5" i="52"/>
  <c r="J5" i="52" s="1"/>
  <c r="I4" i="52"/>
  <c r="J4" i="52" s="1"/>
  <c r="I6" i="52"/>
  <c r="I3" i="52"/>
  <c r="J3" i="52" s="1"/>
  <c r="I2" i="52"/>
  <c r="J2" i="52" s="1"/>
  <c r="K2" i="52" s="1"/>
  <c r="I8" i="52"/>
  <c r="J8" i="52" s="1"/>
  <c r="I9" i="52"/>
  <c r="J9" i="52" s="1"/>
  <c r="I10" i="52"/>
  <c r="J10" i="52"/>
  <c r="J11" i="52"/>
  <c r="I12" i="52"/>
  <c r="J12" i="52" s="1"/>
  <c r="I13" i="52"/>
  <c r="J13" i="52" s="1"/>
  <c r="I14" i="52"/>
  <c r="J14" i="52" s="1"/>
  <c r="I15" i="52"/>
  <c r="J15" i="52"/>
  <c r="T2" i="52"/>
  <c r="T3" i="13"/>
  <c r="I3" i="13"/>
  <c r="J3" i="13" s="1"/>
  <c r="I2" i="13"/>
  <c r="J2" i="13" s="1"/>
  <c r="I5" i="13"/>
  <c r="J5" i="13" s="1"/>
  <c r="I6" i="13"/>
  <c r="J6" i="13" s="1"/>
  <c r="K6" i="13" s="1"/>
  <c r="I4" i="13"/>
  <c r="J4" i="13" s="1"/>
  <c r="I7" i="13"/>
  <c r="J7" i="13" s="1"/>
  <c r="I8" i="13"/>
  <c r="J8" i="13" s="1"/>
  <c r="I9" i="13"/>
  <c r="J9" i="13" s="1"/>
  <c r="I10" i="13"/>
  <c r="J10" i="13" s="1"/>
  <c r="I11" i="13"/>
  <c r="J11" i="13"/>
  <c r="I12" i="13"/>
  <c r="J12" i="13"/>
  <c r="I13" i="13"/>
  <c r="J13" i="13" s="1"/>
  <c r="I14" i="13"/>
  <c r="J14" i="13" s="1"/>
  <c r="I15" i="13"/>
  <c r="J15" i="13" s="1"/>
  <c r="T4" i="13"/>
  <c r="T6" i="13"/>
  <c r="S8" i="7"/>
  <c r="I8" i="7"/>
  <c r="K8" i="7" s="1"/>
  <c r="E8" i="7"/>
  <c r="S7" i="7"/>
  <c r="R7" i="7"/>
  <c r="Q7" i="7"/>
  <c r="I7" i="7"/>
  <c r="K7" i="7" s="1"/>
  <c r="J7" i="7"/>
  <c r="E7" i="7"/>
  <c r="D7" i="7"/>
  <c r="C7" i="7"/>
  <c r="T9" i="58"/>
  <c r="S9" i="58"/>
  <c r="R9" i="58"/>
  <c r="V9" i="58"/>
  <c r="U9" i="58"/>
  <c r="I9" i="58"/>
  <c r="K9" i="58"/>
  <c r="J9" i="58"/>
  <c r="E9" i="58"/>
  <c r="D9" i="58"/>
  <c r="C9" i="58"/>
  <c r="T8" i="58"/>
  <c r="S8" i="58"/>
  <c r="R8" i="58"/>
  <c r="V8" i="58"/>
  <c r="U8" i="58"/>
  <c r="I8" i="58"/>
  <c r="K8" i="58" s="1"/>
  <c r="J8" i="58"/>
  <c r="E8" i="58"/>
  <c r="D8" i="58"/>
  <c r="C8" i="58"/>
  <c r="T7" i="58"/>
  <c r="S7" i="58"/>
  <c r="R7" i="58"/>
  <c r="V7" i="58"/>
  <c r="U7" i="58"/>
  <c r="I7" i="58"/>
  <c r="K7" i="58"/>
  <c r="J7" i="58"/>
  <c r="E7" i="58"/>
  <c r="D7" i="58"/>
  <c r="C7" i="58"/>
  <c r="T15" i="58"/>
  <c r="T14" i="58"/>
  <c r="T13" i="58"/>
  <c r="T12" i="58"/>
  <c r="T11" i="58"/>
  <c r="T10" i="58"/>
  <c r="T6" i="58"/>
  <c r="T5" i="58"/>
  <c r="T4" i="58"/>
  <c r="T3" i="58"/>
  <c r="T2" i="58"/>
  <c r="S15" i="7"/>
  <c r="S14" i="7"/>
  <c r="S13" i="7"/>
  <c r="S12" i="7"/>
  <c r="S9" i="7"/>
  <c r="T15" i="13"/>
  <c r="T14" i="13"/>
  <c r="T13" i="13"/>
  <c r="T12" i="13"/>
  <c r="T11" i="13"/>
  <c r="T10" i="13"/>
  <c r="T9" i="13"/>
  <c r="T8" i="13"/>
  <c r="T7" i="13"/>
  <c r="T5" i="13"/>
  <c r="T2" i="13"/>
  <c r="T15" i="52"/>
  <c r="T14" i="52"/>
  <c r="T13" i="52"/>
  <c r="T12" i="52"/>
  <c r="T11" i="52"/>
  <c r="T10" i="52"/>
  <c r="T9" i="52"/>
  <c r="T8" i="52"/>
  <c r="T3" i="52"/>
  <c r="T6" i="52"/>
  <c r="T4" i="52"/>
  <c r="T15" i="5"/>
  <c r="T14" i="5"/>
  <c r="T13" i="5"/>
  <c r="T12" i="5"/>
  <c r="T11" i="5"/>
  <c r="T10" i="5"/>
  <c r="T9" i="5"/>
  <c r="T8" i="5"/>
  <c r="T4" i="5"/>
  <c r="T5" i="5"/>
  <c r="T6" i="5"/>
  <c r="T15" i="3"/>
  <c r="T14" i="3"/>
  <c r="T13" i="3"/>
  <c r="T12" i="3"/>
  <c r="T11" i="3"/>
  <c r="T10" i="3"/>
  <c r="T9" i="3"/>
  <c r="T8" i="3"/>
  <c r="T7" i="3"/>
  <c r="T6" i="3"/>
  <c r="I4" i="58"/>
  <c r="J4" i="58" s="1"/>
  <c r="K4" i="58" s="1"/>
  <c r="I2" i="58"/>
  <c r="J2" i="58"/>
  <c r="I3" i="58"/>
  <c r="J3" i="58" s="1"/>
  <c r="K3" i="58" s="1"/>
  <c r="I5" i="58"/>
  <c r="J5" i="58" s="1"/>
  <c r="I6" i="58"/>
  <c r="J6" i="58"/>
  <c r="I10" i="58"/>
  <c r="J10" i="58"/>
  <c r="I11" i="58"/>
  <c r="J11" i="58" s="1"/>
  <c r="I12" i="58"/>
  <c r="J12" i="58" s="1"/>
  <c r="I13" i="58"/>
  <c r="J13" i="58" s="1"/>
  <c r="I14" i="58"/>
  <c r="J14" i="58" s="1"/>
  <c r="I15" i="58"/>
  <c r="J15" i="58"/>
  <c r="K2" i="58"/>
  <c r="I12" i="7"/>
  <c r="J12" i="7" s="1"/>
  <c r="E12" i="7"/>
  <c r="D12" i="7"/>
  <c r="C12" i="7"/>
  <c r="I11" i="7"/>
  <c r="J11" i="7" s="1"/>
  <c r="R10" i="7"/>
  <c r="Q10" i="7"/>
  <c r="I10" i="7"/>
  <c r="K10" i="7" s="1"/>
  <c r="R9" i="7"/>
  <c r="Q9" i="7"/>
  <c r="I9" i="7"/>
  <c r="J9" i="7" s="1"/>
  <c r="E9" i="7"/>
  <c r="I6" i="7"/>
  <c r="K6" i="7" s="1"/>
  <c r="S11" i="13"/>
  <c r="R11" i="13"/>
  <c r="V11" i="13"/>
  <c r="U11" i="13"/>
  <c r="K11" i="13"/>
  <c r="E11" i="13"/>
  <c r="D11" i="13"/>
  <c r="C11" i="13"/>
  <c r="S10" i="13"/>
  <c r="R10" i="13"/>
  <c r="V10" i="13"/>
  <c r="U10" i="13"/>
  <c r="K10" i="13"/>
  <c r="E10" i="13"/>
  <c r="D10" i="13"/>
  <c r="C10" i="13"/>
  <c r="S9" i="13"/>
  <c r="R9" i="13"/>
  <c r="V9" i="13"/>
  <c r="U9" i="13"/>
  <c r="K9" i="13"/>
  <c r="E9" i="13"/>
  <c r="D9" i="13"/>
  <c r="C9" i="13"/>
  <c r="S8" i="13"/>
  <c r="R8" i="13"/>
  <c r="V8" i="13"/>
  <c r="U8" i="13"/>
  <c r="K8" i="13"/>
  <c r="E8" i="13"/>
  <c r="D8" i="13"/>
  <c r="C8" i="13"/>
  <c r="S7" i="13"/>
  <c r="R7" i="13"/>
  <c r="V7" i="13"/>
  <c r="U7" i="13"/>
  <c r="K7" i="13"/>
  <c r="E7" i="13"/>
  <c r="D7" i="13"/>
  <c r="C7" i="13"/>
  <c r="K5" i="13"/>
  <c r="S10" i="52"/>
  <c r="R10" i="52"/>
  <c r="V10" i="52"/>
  <c r="U10" i="52"/>
  <c r="K10" i="52"/>
  <c r="E10" i="52"/>
  <c r="D10" i="52"/>
  <c r="C10" i="52"/>
  <c r="S9" i="52"/>
  <c r="R9" i="52"/>
  <c r="V9" i="52"/>
  <c r="U9" i="52"/>
  <c r="K9" i="52"/>
  <c r="E9" i="52"/>
  <c r="D9" i="52"/>
  <c r="C9" i="52"/>
  <c r="S8" i="52"/>
  <c r="R8" i="52"/>
  <c r="V8" i="52"/>
  <c r="U8" i="52"/>
  <c r="K8" i="52"/>
  <c r="E8" i="52"/>
  <c r="D8" i="52"/>
  <c r="C8" i="52"/>
  <c r="S12" i="5"/>
  <c r="R12" i="5"/>
  <c r="V12" i="5"/>
  <c r="U12" i="5"/>
  <c r="K12" i="5"/>
  <c r="E12" i="5"/>
  <c r="D12" i="5"/>
  <c r="C12" i="5"/>
  <c r="S11" i="5"/>
  <c r="V11" i="5"/>
  <c r="U11" i="5"/>
  <c r="K11" i="5"/>
  <c r="E11" i="5"/>
  <c r="D11" i="5"/>
  <c r="C11" i="5"/>
  <c r="S10" i="5"/>
  <c r="R10" i="5"/>
  <c r="V10" i="5"/>
  <c r="U10" i="5"/>
  <c r="K10" i="5"/>
  <c r="E10" i="5"/>
  <c r="D10" i="5"/>
  <c r="C10" i="5"/>
  <c r="S9" i="5"/>
  <c r="R9" i="5"/>
  <c r="V9" i="5"/>
  <c r="U9" i="5"/>
  <c r="K9" i="5"/>
  <c r="E9" i="5"/>
  <c r="D9" i="5"/>
  <c r="C9" i="5"/>
  <c r="S8" i="5"/>
  <c r="R8" i="5"/>
  <c r="V8" i="5"/>
  <c r="U8" i="5"/>
  <c r="E8" i="5"/>
  <c r="D8" i="5"/>
  <c r="C8" i="5"/>
  <c r="E10" i="3"/>
  <c r="D10" i="3"/>
  <c r="E9" i="3"/>
  <c r="D9" i="3"/>
  <c r="E8" i="3"/>
  <c r="D8" i="3"/>
  <c r="D7" i="3"/>
  <c r="C10" i="3"/>
  <c r="C9" i="3"/>
  <c r="C8" i="3"/>
  <c r="V7" i="3"/>
  <c r="U7" i="3"/>
  <c r="R7" i="3"/>
  <c r="V9" i="3"/>
  <c r="U9" i="3"/>
  <c r="R9" i="3"/>
  <c r="S8" i="3"/>
  <c r="V8" i="3"/>
  <c r="U8" i="3"/>
  <c r="R8" i="3"/>
  <c r="S10" i="3"/>
  <c r="V10" i="3"/>
  <c r="U10" i="3"/>
  <c r="R10" i="3"/>
  <c r="K12" i="52"/>
  <c r="K11" i="52"/>
  <c r="E11" i="52"/>
  <c r="D11" i="52"/>
  <c r="C11" i="52"/>
  <c r="S11" i="52"/>
  <c r="V11" i="52"/>
  <c r="U11" i="52"/>
  <c r="R11" i="52"/>
  <c r="R13" i="7"/>
  <c r="I13" i="7"/>
  <c r="K13" i="7" s="1"/>
  <c r="E13" i="7"/>
  <c r="D13" i="7"/>
  <c r="C13" i="7"/>
  <c r="I14" i="7"/>
  <c r="J14" i="7" s="1"/>
  <c r="I15" i="7"/>
  <c r="J15" i="7" s="1"/>
  <c r="S12" i="58"/>
  <c r="R12" i="58"/>
  <c r="V12" i="58"/>
  <c r="U12" i="58"/>
  <c r="K12" i="58"/>
  <c r="E12" i="58"/>
  <c r="D12" i="58"/>
  <c r="C12" i="58"/>
  <c r="S11" i="58"/>
  <c r="R11" i="58"/>
  <c r="V11" i="58"/>
  <c r="U11" i="58"/>
  <c r="K11" i="58"/>
  <c r="E11" i="58"/>
  <c r="D11" i="58"/>
  <c r="C11" i="58"/>
  <c r="S10" i="58"/>
  <c r="R10" i="58"/>
  <c r="V10" i="58"/>
  <c r="U10" i="58"/>
  <c r="K10" i="58"/>
  <c r="E10" i="58"/>
  <c r="D10" i="58"/>
  <c r="C10" i="58"/>
  <c r="S6" i="58"/>
  <c r="R6" i="58"/>
  <c r="V6" i="58"/>
  <c r="U6" i="58"/>
  <c r="K6" i="58"/>
  <c r="E6" i="58"/>
  <c r="D6" i="58"/>
  <c r="C6" i="58"/>
  <c r="S5" i="58"/>
  <c r="V5" i="58"/>
  <c r="U5" i="58"/>
  <c r="K5" i="58"/>
  <c r="E5" i="58"/>
  <c r="D5" i="58"/>
  <c r="C5" i="58"/>
  <c r="S13" i="3"/>
  <c r="V13" i="3"/>
  <c r="U13" i="3"/>
  <c r="K13" i="3"/>
  <c r="E13" i="3"/>
  <c r="D13" i="3"/>
  <c r="C13" i="3"/>
  <c r="S12" i="3"/>
  <c r="R12" i="3"/>
  <c r="V12" i="3"/>
  <c r="U12" i="3"/>
  <c r="E12" i="3"/>
  <c r="D12" i="3"/>
  <c r="C12" i="3"/>
  <c r="S11" i="3"/>
  <c r="V11" i="3"/>
  <c r="U11" i="3"/>
  <c r="K11" i="3"/>
  <c r="E11" i="3"/>
  <c r="D11" i="3"/>
  <c r="C11" i="3"/>
  <c r="K6" i="3"/>
  <c r="K9" i="3"/>
  <c r="K8" i="3"/>
  <c r="K7" i="3"/>
  <c r="S12" i="13"/>
  <c r="R12" i="13"/>
  <c r="V12" i="13"/>
  <c r="U12" i="13"/>
  <c r="K12" i="13"/>
  <c r="E12" i="13"/>
  <c r="D12" i="13"/>
  <c r="C12" i="13"/>
  <c r="S14" i="52"/>
  <c r="R14" i="52"/>
  <c r="V14" i="52"/>
  <c r="U14" i="52"/>
  <c r="K14" i="52"/>
  <c r="E14" i="52"/>
  <c r="D14" i="52"/>
  <c r="C14" i="52"/>
  <c r="S13" i="52"/>
  <c r="R13" i="52"/>
  <c r="V13" i="52"/>
  <c r="U13" i="52"/>
  <c r="K13" i="52"/>
  <c r="E13" i="52"/>
  <c r="D13" i="52"/>
  <c r="C13" i="52"/>
  <c r="S12" i="52"/>
  <c r="R12" i="52"/>
  <c r="V12" i="52"/>
  <c r="U12" i="52"/>
  <c r="E12" i="52"/>
  <c r="D12" i="52"/>
  <c r="C12" i="52"/>
  <c r="R14" i="7"/>
  <c r="Q14" i="7"/>
  <c r="K14" i="7"/>
  <c r="E14" i="7"/>
  <c r="D14" i="7"/>
  <c r="C14" i="7"/>
  <c r="S14" i="58"/>
  <c r="R14" i="58"/>
  <c r="V14" i="58"/>
  <c r="U14" i="58"/>
  <c r="K14" i="58"/>
  <c r="E14" i="58"/>
  <c r="D14" i="58"/>
  <c r="C14" i="58"/>
  <c r="S13" i="58"/>
  <c r="R13" i="58"/>
  <c r="V13" i="58"/>
  <c r="U13" i="58"/>
  <c r="K13" i="58"/>
  <c r="E13" i="58"/>
  <c r="D13" i="58"/>
  <c r="C13" i="58"/>
  <c r="C15" i="52"/>
  <c r="E15" i="7"/>
  <c r="S15" i="58"/>
  <c r="R15" i="58"/>
  <c r="V15" i="58"/>
  <c r="U15" i="58"/>
  <c r="K15" i="58"/>
  <c r="E15" i="58"/>
  <c r="D15" i="58"/>
  <c r="C15" i="58"/>
  <c r="S14" i="13"/>
  <c r="R14" i="13"/>
  <c r="V14" i="13"/>
  <c r="U14" i="13"/>
  <c r="K14" i="13"/>
  <c r="E14" i="13"/>
  <c r="D14" i="13"/>
  <c r="C14" i="13"/>
  <c r="S13" i="13"/>
  <c r="R13" i="13"/>
  <c r="V13" i="13"/>
  <c r="U13" i="13"/>
  <c r="K13" i="13"/>
  <c r="E13" i="13"/>
  <c r="D13" i="13"/>
  <c r="C13" i="13"/>
  <c r="S15" i="52"/>
  <c r="R15" i="52"/>
  <c r="V15" i="52"/>
  <c r="U15" i="52"/>
  <c r="K15" i="52"/>
  <c r="E15" i="52"/>
  <c r="D15" i="52"/>
  <c r="R15" i="7"/>
  <c r="Q15" i="7"/>
  <c r="D15" i="7"/>
  <c r="C15" i="7"/>
  <c r="S14" i="5"/>
  <c r="R14" i="5"/>
  <c r="V14" i="5"/>
  <c r="U14" i="5"/>
  <c r="K14" i="5"/>
  <c r="E14" i="5"/>
  <c r="D14" i="5"/>
  <c r="C14" i="5"/>
  <c r="S13" i="5"/>
  <c r="R13" i="5"/>
  <c r="V13" i="5"/>
  <c r="U13" i="5"/>
  <c r="K13" i="5"/>
  <c r="E13" i="5"/>
  <c r="D13" i="5"/>
  <c r="C13" i="5"/>
  <c r="E15" i="3"/>
  <c r="D15" i="3"/>
  <c r="C15" i="3"/>
  <c r="E14" i="3"/>
  <c r="D14" i="3"/>
  <c r="C14" i="3"/>
  <c r="E15" i="5"/>
  <c r="D15" i="5"/>
  <c r="C15" i="5"/>
  <c r="E15" i="13"/>
  <c r="D15" i="13"/>
  <c r="C15" i="13"/>
  <c r="V15" i="13"/>
  <c r="S15" i="13"/>
  <c r="U15" i="13"/>
  <c r="R15" i="13"/>
  <c r="S15" i="5"/>
  <c r="V15" i="5"/>
  <c r="U15" i="5"/>
  <c r="R15" i="5"/>
  <c r="R15" i="3"/>
  <c r="R14" i="3"/>
  <c r="S15" i="3"/>
  <c r="V15" i="3"/>
  <c r="U15" i="3"/>
  <c r="S14" i="3"/>
  <c r="V14" i="3"/>
  <c r="U14" i="3"/>
  <c r="K15" i="13"/>
  <c r="K15" i="5"/>
  <c r="K14" i="3"/>
  <c r="K15" i="3"/>
  <c r="Q12" i="7" l="1"/>
  <c r="Q13" i="7"/>
  <c r="R12" i="7"/>
  <c r="Q11" i="7"/>
  <c r="K12" i="7"/>
  <c r="P11" i="7"/>
  <c r="K9" i="7"/>
  <c r="K11" i="7"/>
  <c r="J8" i="7"/>
  <c r="K15" i="7"/>
  <c r="J10" i="7"/>
  <c r="Q8" i="7"/>
  <c r="J6" i="7"/>
  <c r="J13" i="7"/>
  <c r="J7" i="5"/>
  <c r="K4" i="5" s="1"/>
  <c r="J8" i="5"/>
  <c r="S2" i="13"/>
  <c r="U2" i="13" s="1"/>
  <c r="S3" i="13"/>
  <c r="U3" i="13" s="1"/>
  <c r="K2" i="13"/>
  <c r="K3" i="13"/>
  <c r="S4" i="13"/>
  <c r="U4" i="13" s="1"/>
  <c r="K4" i="13"/>
  <c r="S3" i="5"/>
  <c r="U3" i="5" s="1"/>
  <c r="Q13" i="3"/>
  <c r="Q9" i="3"/>
  <c r="Q7" i="3"/>
  <c r="S6" i="3" s="1"/>
  <c r="J10" i="3"/>
  <c r="Q11" i="3"/>
  <c r="J12" i="3"/>
  <c r="V2" i="58"/>
  <c r="R3" i="58"/>
  <c r="R2" i="58"/>
  <c r="R4" i="58"/>
  <c r="R6" i="7"/>
  <c r="Q6" i="7" s="1"/>
  <c r="R6" i="13"/>
  <c r="Q2" i="52"/>
  <c r="V4" i="52" s="1"/>
  <c r="J6" i="52"/>
  <c r="R2" i="52"/>
  <c r="S2" i="5"/>
  <c r="U2" i="5" s="1"/>
  <c r="V2" i="5"/>
  <c r="S6" i="5"/>
  <c r="U6" i="5" s="1"/>
  <c r="S5" i="5"/>
  <c r="U5" i="5" s="1"/>
  <c r="S4" i="5"/>
  <c r="U4" i="5" s="1"/>
  <c r="V3" i="5"/>
  <c r="V6" i="5"/>
  <c r="R6" i="5" s="1"/>
  <c r="V5" i="5"/>
  <c r="V6" i="3"/>
  <c r="U6" i="3"/>
  <c r="R6" i="3" s="1"/>
  <c r="K2" i="3" l="1"/>
  <c r="V3" i="13"/>
  <c r="R3" i="13" s="1"/>
  <c r="K5" i="5"/>
  <c r="K2" i="5"/>
  <c r="K3" i="5"/>
  <c r="R3" i="5"/>
  <c r="V4" i="13"/>
  <c r="R4" i="13" s="1"/>
  <c r="V2" i="13"/>
  <c r="R2" i="13" s="1"/>
  <c r="S6" i="52"/>
  <c r="U6" i="52" s="1"/>
  <c r="V5" i="52"/>
  <c r="V3" i="52"/>
  <c r="S3" i="52"/>
  <c r="U3" i="52" s="1"/>
  <c r="S4" i="52"/>
  <c r="U4" i="52" s="1"/>
  <c r="R4" i="52" s="1"/>
  <c r="V6" i="52"/>
  <c r="S5" i="52"/>
  <c r="U5" i="52" s="1"/>
  <c r="K5" i="52"/>
  <c r="K3" i="52"/>
  <c r="K4" i="52"/>
  <c r="K6" i="52"/>
  <c r="R5" i="5"/>
  <c r="S2" i="3"/>
  <c r="V2" i="3" s="1"/>
  <c r="S3" i="3"/>
  <c r="U3" i="3" s="1"/>
  <c r="S5" i="3"/>
  <c r="U5" i="3" s="1"/>
  <c r="S4" i="3"/>
  <c r="U4" i="3" s="1"/>
  <c r="K5" i="3"/>
  <c r="K3" i="3"/>
  <c r="K4" i="3"/>
  <c r="W34" i="1"/>
  <c r="V34" i="1"/>
  <c r="U34" i="1"/>
  <c r="S34" i="1"/>
  <c r="R34" i="1"/>
  <c r="Q34" i="1"/>
  <c r="P34" i="1"/>
  <c r="O34" i="1"/>
  <c r="N34" i="1"/>
  <c r="M34" i="1"/>
  <c r="L34" i="1"/>
  <c r="K34" i="1"/>
  <c r="R2" i="5"/>
  <c r="V4" i="5"/>
  <c r="R4" i="5" s="1"/>
  <c r="V3" i="3"/>
  <c r="V5" i="3"/>
  <c r="V4" i="3"/>
  <c r="R3" i="3" l="1"/>
  <c r="R3" i="52"/>
  <c r="U2" i="3"/>
  <c r="R2" i="3" s="1"/>
  <c r="R6" i="52"/>
  <c r="J34" i="1"/>
  <c r="R5" i="3"/>
  <c r="R5" i="52"/>
  <c r="R4" i="3"/>
  <c r="T34" i="1"/>
  <c r="I34" i="1" l="1"/>
  <c r="H34" i="1"/>
  <c r="G34" i="1"/>
  <c r="F34" i="1"/>
  <c r="E34" i="1"/>
  <c r="AF34" i="1" l="1"/>
  <c r="T5" i="3"/>
  <c r="AE34" i="1"/>
  <c r="AG34" i="1" l="1"/>
  <c r="T4" i="3"/>
  <c r="T2" i="3"/>
  <c r="T3" i="3"/>
</calcChain>
</file>

<file path=xl/sharedStrings.xml><?xml version="1.0" encoding="utf-8"?>
<sst xmlns="http://schemas.openxmlformats.org/spreadsheetml/2006/main" count="700" uniqueCount="120">
  <si>
    <t>Name</t>
  </si>
  <si>
    <t>Model</t>
  </si>
  <si>
    <t>V8S</t>
  </si>
  <si>
    <t>Chimaera 450</t>
  </si>
  <si>
    <t>Jes Firth</t>
  </si>
  <si>
    <t>Richard Blacklee</t>
  </si>
  <si>
    <t>Factor</t>
  </si>
  <si>
    <t>Points</t>
  </si>
  <si>
    <t>H'cap</t>
  </si>
  <si>
    <t>R1</t>
  </si>
  <si>
    <t>R2</t>
  </si>
  <si>
    <t>R3</t>
  </si>
  <si>
    <t>Position</t>
  </si>
  <si>
    <t>P1</t>
  </si>
  <si>
    <t>P2</t>
  </si>
  <si>
    <t>Event Number</t>
  </si>
  <si>
    <t>Chimaera 500</t>
  </si>
  <si>
    <t>Best Practice</t>
  </si>
  <si>
    <t>Cerbera 4.2</t>
  </si>
  <si>
    <t>Average</t>
  </si>
  <si>
    <t>Alan Hugh Davies</t>
  </si>
  <si>
    <t>Griff 500</t>
  </si>
  <si>
    <t>Tyres</t>
  </si>
  <si>
    <t>Attended</t>
  </si>
  <si>
    <t>Qualif Events</t>
  </si>
  <si>
    <t>Mark Harris</t>
  </si>
  <si>
    <t>Paul Moakes</t>
  </si>
  <si>
    <t>Mark Everett</t>
  </si>
  <si>
    <t xml:space="preserve">H'cap time diff </t>
  </si>
  <si>
    <t>Diff adj for length</t>
  </si>
  <si>
    <t>1A</t>
  </si>
  <si>
    <t>B</t>
  </si>
  <si>
    <t>Class</t>
  </si>
  <si>
    <t>Best 8
Points</t>
  </si>
  <si>
    <t>A</t>
  </si>
  <si>
    <t>Peter Ash</t>
  </si>
  <si>
    <t>Shelagh Ash</t>
  </si>
  <si>
    <t>Rob Pack</t>
  </si>
  <si>
    <t>Steve Mogg</t>
  </si>
  <si>
    <t>Vixen S3</t>
  </si>
  <si>
    <t>P3</t>
  </si>
  <si>
    <t>Entrants per event</t>
  </si>
  <si>
    <t>1B</t>
  </si>
  <si>
    <t>Steve Hunter</t>
  </si>
  <si>
    <t>Jo Briars</t>
  </si>
  <si>
    <t>Pos'n Class</t>
  </si>
  <si>
    <t>Position after Pract</t>
  </si>
  <si>
    <t>Best Timed</t>
  </si>
  <si>
    <t>Rank</t>
  </si>
  <si>
    <t>David Barrowclough</t>
  </si>
  <si>
    <t>No. of Qualifying Events</t>
  </si>
  <si>
    <t>James Howell</t>
  </si>
  <si>
    <t>TVRCC Speed Championship - Class B Points and Leaderboard</t>
  </si>
  <si>
    <t>TVRCC Speed Championship - Class A Points and Leaderboard</t>
  </si>
  <si>
    <t>Steve Thomas</t>
  </si>
  <si>
    <t>Tasmin</t>
  </si>
  <si>
    <t>Vixen S2</t>
  </si>
  <si>
    <t>Mark Hankins</t>
  </si>
  <si>
    <t>S2</t>
  </si>
  <si>
    <t>2500</t>
  </si>
  <si>
    <t>Bill Campion</t>
  </si>
  <si>
    <t>John Carter</t>
  </si>
  <si>
    <t>V8S 500</t>
  </si>
  <si>
    <t>* Designates Northen Championship Round</t>
  </si>
  <si>
    <t>Geoff Stallard</t>
  </si>
  <si>
    <t>Iain Stallard</t>
  </si>
  <si>
    <t>Trevor McMaster</t>
  </si>
  <si>
    <t>R9 Coventry</t>
  </si>
  <si>
    <t>R11 Epynt</t>
  </si>
  <si>
    <t>R4</t>
  </si>
  <si>
    <t>Nigel Langfield</t>
  </si>
  <si>
    <t>Griff 430</t>
  </si>
  <si>
    <t>Tuscan</t>
  </si>
  <si>
    <t>Nathan Warburton</t>
  </si>
  <si>
    <t>Mark Warburton</t>
  </si>
  <si>
    <t>Peter Caygill</t>
  </si>
  <si>
    <t>3000M</t>
  </si>
  <si>
    <t>,</t>
  </si>
  <si>
    <t>-</t>
  </si>
  <si>
    <t>R10 Coventry</t>
  </si>
  <si>
    <t>R12 Epynt</t>
  </si>
  <si>
    <t>R13 Curborough</t>
  </si>
  <si>
    <t>Steve Cox</t>
  </si>
  <si>
    <t>Chimera 400SC</t>
  </si>
  <si>
    <t>Peter Dodson</t>
  </si>
  <si>
    <t>Neil Hastle</t>
  </si>
  <si>
    <t>Michael Bailey</t>
  </si>
  <si>
    <t>Karol Bailey</t>
  </si>
  <si>
    <t>Round 1 - Aintree - 24 April 2021</t>
  </si>
  <si>
    <t>Round 3 - Shelsley - 2nd May 2021</t>
  </si>
  <si>
    <t>Round 2 - Shelsley - 1st May 2021</t>
  </si>
  <si>
    <t>R2 Shelsley</t>
  </si>
  <si>
    <t>R1 Aintree*</t>
  </si>
  <si>
    <t>R3 Shelsley</t>
  </si>
  <si>
    <t>R4 Goodwood</t>
  </si>
  <si>
    <t>Round 5 - Wiscombe - 15th May 2021</t>
  </si>
  <si>
    <t>Round 4 - Goodwood - 8th May 2021</t>
  </si>
  <si>
    <t>R5 Wiscombe</t>
  </si>
  <si>
    <t>Round 6 - Wiscombe - 16 May 2021</t>
  </si>
  <si>
    <t>R6 Wiscombe</t>
  </si>
  <si>
    <t>R7 Ty Croes*</t>
  </si>
  <si>
    <t>R8 Ty Croes*</t>
  </si>
  <si>
    <t>R14 Castle Combe</t>
  </si>
  <si>
    <t>R15 Gurston Down</t>
  </si>
  <si>
    <t>R16Loton Park</t>
  </si>
  <si>
    <t>R17 Loton Park</t>
  </si>
  <si>
    <t>R18 Harewood*</t>
  </si>
  <si>
    <t>R19 3 Sisters*</t>
  </si>
  <si>
    <t xml:space="preserve">R20 Lydden Hill </t>
  </si>
  <si>
    <t>R21 3 Blyton Park*</t>
  </si>
  <si>
    <t>R22 Blyton Park*</t>
  </si>
  <si>
    <t>R23 Prescott</t>
  </si>
  <si>
    <t xml:space="preserve">R24 </t>
  </si>
  <si>
    <t xml:space="preserve">R25 </t>
  </si>
  <si>
    <t>NR</t>
  </si>
  <si>
    <t>Note if adding a new person enter new line into middle of table, don't add at bottom</t>
  </si>
  <si>
    <t>TVR-B</t>
  </si>
  <si>
    <t/>
  </si>
  <si>
    <t>TVR-A</t>
  </si>
  <si>
    <t>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</si>
</sst>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00000"/>
  </numFmts>
  <fonts count="4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Cambria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name val="Calibri"/>
      <family val="2"/>
      <scheme val="minor"/>
    </font>
    <font>
      <b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7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0" fillId="0" borderId="0"/>
    <xf numFmtId="0" fontId="30" fillId="0" borderId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/>
    <xf numFmtId="2" fontId="0" fillId="0" borderId="10" xfId="0" applyNumberFormat="1" applyFill="1" applyBorder="1" applyProtection="1">
      <protection locked="0"/>
    </xf>
    <xf numFmtId="2" fontId="0" fillId="0" borderId="10" xfId="0" applyNumberFormat="1" applyFill="1" applyBorder="1"/>
    <xf numFmtId="0" fontId="0" fillId="0" borderId="10" xfId="0" applyBorder="1"/>
    <xf numFmtId="43" fontId="0" fillId="0" borderId="10" xfId="28" applyFont="1" applyFill="1" applyBorder="1"/>
    <xf numFmtId="166" fontId="0" fillId="0" borderId="10" xfId="0" applyNumberFormat="1" applyFill="1" applyBorder="1"/>
    <xf numFmtId="2" fontId="0" fillId="0" borderId="0" xfId="0" applyNumberFormat="1"/>
    <xf numFmtId="43" fontId="0" fillId="0" borderId="0" xfId="28" applyFont="1" applyFill="1" applyBorder="1"/>
    <xf numFmtId="43" fontId="4" fillId="0" borderId="10" xfId="28" applyFont="1" applyBorder="1" applyAlignment="1">
      <alignment horizontal="center"/>
    </xf>
    <xf numFmtId="2" fontId="3" fillId="0" borderId="0" xfId="0" applyNumberFormat="1" applyFont="1" applyFill="1" applyBorder="1"/>
    <xf numFmtId="0" fontId="3" fillId="0" borderId="10" xfId="0" applyFont="1" applyBorder="1" applyAlignment="1">
      <alignment horizontal="center"/>
    </xf>
    <xf numFmtId="164" fontId="0" fillId="0" borderId="0" xfId="0" applyNumberFormat="1"/>
    <xf numFmtId="0" fontId="0" fillId="0" borderId="0" xfId="0" applyNumberFormat="1"/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5" fillId="0" borderId="10" xfId="0" quotePrefix="1" applyFont="1" applyFill="1" applyBorder="1" applyAlignment="1">
      <alignment horizontal="center"/>
    </xf>
    <xf numFmtId="10" fontId="0" fillId="0" borderId="10" xfId="46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0" fontId="3" fillId="0" borderId="0" xfId="46" applyNumberFormat="1" applyFont="1" applyFill="1" applyBorder="1" applyAlignment="1">
      <alignment horizontal="center"/>
    </xf>
    <xf numFmtId="0" fontId="3" fillId="0" borderId="0" xfId="46" applyNumberFormat="1" applyFont="1" applyFill="1" applyBorder="1" applyAlignment="1">
      <alignment horizontal="center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/>
    <xf numFmtId="43" fontId="0" fillId="0" borderId="0" xfId="28" applyFont="1" applyFill="1" applyBorder="1" applyProtection="1">
      <protection locked="0"/>
    </xf>
    <xf numFmtId="2" fontId="2" fillId="0" borderId="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/>
    </xf>
    <xf numFmtId="9" fontId="0" fillId="0" borderId="0" xfId="0" applyNumberFormat="1"/>
    <xf numFmtId="10" fontId="2" fillId="0" borderId="10" xfId="46" applyNumberFormat="1" applyFont="1" applyFill="1" applyBorder="1" applyAlignment="1">
      <alignment horizontal="center"/>
    </xf>
    <xf numFmtId="0" fontId="0" fillId="0" borderId="10" xfId="0" applyFont="1" applyFill="1" applyBorder="1"/>
    <xf numFmtId="164" fontId="2" fillId="0" borderId="10" xfId="31" applyFont="1" applyFill="1" applyBorder="1" applyProtection="1">
      <protection locked="0"/>
    </xf>
    <xf numFmtId="2" fontId="0" fillId="0" borderId="10" xfId="0" quotePrefix="1" applyNumberFormat="1" applyFont="1" applyFill="1" applyBorder="1" applyAlignment="1">
      <alignment horizontal="right"/>
    </xf>
    <xf numFmtId="164" fontId="0" fillId="0" borderId="10" xfId="31" applyFont="1" applyFill="1" applyBorder="1" applyAlignment="1" applyProtection="1">
      <alignment horizontal="right"/>
      <protection locked="0"/>
    </xf>
    <xf numFmtId="164" fontId="2" fillId="0" borderId="10" xfId="32" applyFont="1" applyFill="1" applyBorder="1" applyProtection="1">
      <protection locked="0"/>
    </xf>
    <xf numFmtId="0" fontId="0" fillId="0" borderId="0" xfId="0" applyFont="1" applyBorder="1"/>
    <xf numFmtId="1" fontId="0" fillId="0" borderId="0" xfId="0" applyNumberFormat="1" applyFont="1" applyBorder="1"/>
    <xf numFmtId="0" fontId="5" fillId="0" borderId="0" xfId="0" applyFont="1" applyBorder="1"/>
    <xf numFmtId="0" fontId="26" fillId="0" borderId="0" xfId="0" applyFont="1" applyBorder="1"/>
    <xf numFmtId="2" fontId="0" fillId="0" borderId="10" xfId="0" applyNumberFormat="1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/>
    </xf>
    <xf numFmtId="165" fontId="3" fillId="0" borderId="10" xfId="42" applyNumberFormat="1" applyFont="1" applyFill="1" applyBorder="1" applyAlignment="1">
      <alignment horizontal="center"/>
    </xf>
    <xf numFmtId="165" fontId="3" fillId="0" borderId="10" xfId="42" applyNumberFormat="1" applyFont="1" applyFill="1" applyBorder="1" applyAlignment="1">
      <alignment horizontal="center" wrapText="1"/>
    </xf>
    <xf numFmtId="43" fontId="32" fillId="0" borderId="11" xfId="28" applyFont="1" applyFill="1" applyBorder="1"/>
    <xf numFmtId="43" fontId="32" fillId="0" borderId="10" xfId="28" applyFont="1" applyFill="1" applyBorder="1"/>
    <xf numFmtId="0" fontId="32" fillId="0" borderId="10" xfId="0" applyFont="1" applyFill="1" applyBorder="1" applyAlignment="1">
      <alignment horizontal="center"/>
    </xf>
    <xf numFmtId="10" fontId="32" fillId="0" borderId="10" xfId="46" applyNumberFormat="1" applyFont="1" applyFill="1" applyBorder="1"/>
    <xf numFmtId="0" fontId="32" fillId="0" borderId="10" xfId="0" applyFont="1" applyBorder="1" applyAlignment="1">
      <alignment horizontal="center"/>
    </xf>
    <xf numFmtId="43" fontId="32" fillId="0" borderId="10" xfId="28" applyFont="1" applyBorder="1" applyAlignment="1">
      <alignment horizontal="center"/>
    </xf>
    <xf numFmtId="0" fontId="0" fillId="0" borderId="10" xfId="0" applyFont="1" applyFill="1" applyBorder="1" applyAlignment="1"/>
    <xf numFmtId="2" fontId="31" fillId="0" borderId="10" xfId="42" applyNumberFormat="1" applyFont="1" applyFill="1" applyBorder="1" applyAlignment="1" applyProtection="1"/>
    <xf numFmtId="164" fontId="2" fillId="0" borderId="10" xfId="31" applyFont="1" applyFill="1" applyBorder="1" applyAlignment="1" applyProtection="1">
      <protection locked="0"/>
    </xf>
    <xf numFmtId="166" fontId="0" fillId="0" borderId="10" xfId="0" applyNumberFormat="1" applyFont="1" applyFill="1" applyBorder="1"/>
    <xf numFmtId="0" fontId="0" fillId="0" borderId="0" xfId="0" applyFont="1" applyBorder="1" applyAlignment="1">
      <alignment horizontal="center"/>
    </xf>
    <xf numFmtId="0" fontId="27" fillId="0" borderId="0" xfId="0" applyFont="1" applyBorder="1"/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9" fillId="0" borderId="0" xfId="0" applyFont="1" applyAlignment="1">
      <alignment vertic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0" fontId="0" fillId="0" borderId="0" xfId="46" applyNumberFormat="1" applyFont="1" applyBorder="1"/>
    <xf numFmtId="10" fontId="0" fillId="0" borderId="0" xfId="46" applyNumberFormat="1" applyFont="1" applyFill="1" applyBorder="1"/>
    <xf numFmtId="0" fontId="0" fillId="0" borderId="15" xfId="0" applyFont="1" applyFill="1" applyBorder="1"/>
    <xf numFmtId="1" fontId="0" fillId="0" borderId="0" xfId="0" applyNumberFormat="1" applyFill="1" applyBorder="1"/>
    <xf numFmtId="43" fontId="3" fillId="0" borderId="0" xfId="46" applyNumberFormat="1" applyFont="1" applyFill="1" applyBorder="1" applyAlignment="1">
      <alignment horizontal="center"/>
    </xf>
    <xf numFmtId="164" fontId="1" fillId="0" borderId="10" xfId="31" applyFont="1" applyFill="1" applyBorder="1" applyAlignment="1" applyProtection="1">
      <protection locked="0"/>
    </xf>
    <xf numFmtId="2" fontId="1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1" fillId="0" borderId="10" xfId="0" applyFont="1" applyFill="1" applyBorder="1"/>
    <xf numFmtId="0" fontId="41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65" fontId="41" fillId="0" borderId="10" xfId="0" applyNumberFormat="1" applyFont="1" applyFill="1" applyBorder="1" applyAlignment="1">
      <alignment horizontal="center"/>
    </xf>
    <xf numFmtId="165" fontId="41" fillId="0" borderId="10" xfId="0" applyNumberFormat="1" applyFont="1" applyFill="1" applyBorder="1" applyAlignment="1">
      <alignment horizontal="center" wrapText="1"/>
    </xf>
    <xf numFmtId="49" fontId="41" fillId="0" borderId="10" xfId="0" applyNumberFormat="1" applyFont="1" applyFill="1" applyBorder="1" applyAlignment="1">
      <alignment horizontal="center" textRotation="90"/>
    </xf>
    <xf numFmtId="1" fontId="41" fillId="26" borderId="10" xfId="0" applyNumberFormat="1" applyFont="1" applyFill="1" applyBorder="1" applyAlignment="1">
      <alignment horizontal="center" textRotation="90"/>
    </xf>
    <xf numFmtId="1" fontId="41" fillId="0" borderId="10" xfId="0" applyNumberFormat="1" applyFont="1" applyFill="1" applyBorder="1" applyAlignment="1">
      <alignment horizontal="center" textRotation="90"/>
    </xf>
    <xf numFmtId="1" fontId="42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textRotation="90"/>
    </xf>
    <xf numFmtId="1" fontId="43" fillId="0" borderId="10" xfId="0" applyNumberFormat="1" applyFont="1" applyBorder="1" applyAlignment="1">
      <alignment horizontal="center" textRotation="90"/>
    </xf>
    <xf numFmtId="1" fontId="39" fillId="0" borderId="10" xfId="0" applyNumberFormat="1" applyFont="1" applyBorder="1" applyAlignment="1">
      <alignment horizontal="center" textRotation="90"/>
    </xf>
    <xf numFmtId="10" fontId="41" fillId="0" borderId="0" xfId="46" applyNumberFormat="1" applyFont="1" applyBorder="1"/>
    <xf numFmtId="0" fontId="41" fillId="0" borderId="0" xfId="0" applyFont="1" applyBorder="1"/>
    <xf numFmtId="1" fontId="40" fillId="0" borderId="10" xfId="0" applyNumberFormat="1" applyFont="1" applyFill="1" applyBorder="1" applyAlignment="1">
      <alignment horizontal="center" textRotation="90"/>
    </xf>
    <xf numFmtId="0" fontId="41" fillId="0" borderId="0" xfId="42" applyFont="1" applyBorder="1"/>
    <xf numFmtId="0" fontId="39" fillId="25" borderId="12" xfId="0" applyFont="1" applyFill="1" applyBorder="1" applyAlignment="1">
      <alignment vertical="center" wrapText="1"/>
    </xf>
    <xf numFmtId="0" fontId="39" fillId="25" borderId="13" xfId="0" applyFont="1" applyFill="1" applyBorder="1" applyAlignment="1">
      <alignment vertical="center" wrapText="1"/>
    </xf>
    <xf numFmtId="0" fontId="39" fillId="25" borderId="14" xfId="0" applyFont="1" applyFill="1" applyBorder="1" applyAlignment="1">
      <alignment vertical="center" wrapText="1"/>
    </xf>
    <xf numFmtId="0" fontId="39" fillId="25" borderId="11" xfId="0" applyFont="1" applyFill="1" applyBorder="1" applyAlignment="1">
      <alignment vertical="center"/>
    </xf>
    <xf numFmtId="0" fontId="41" fillId="25" borderId="11" xfId="0" applyFont="1" applyFill="1" applyBorder="1" applyAlignment="1">
      <alignment vertical="center"/>
    </xf>
    <xf numFmtId="43" fontId="42" fillId="0" borderId="10" xfId="28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3" fontId="39" fillId="24" borderId="10" xfId="28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0" fontId="41" fillId="0" borderId="0" xfId="46" applyNumberFormat="1" applyFont="1" applyBorder="1" applyAlignment="1">
      <alignment vertical="center"/>
    </xf>
    <xf numFmtId="0" fontId="41" fillId="0" borderId="10" xfId="0" quotePrefix="1" applyFont="1" applyFill="1" applyBorder="1"/>
    <xf numFmtId="0" fontId="41" fillId="0" borderId="10" xfId="0" applyFont="1" applyFill="1" applyBorder="1" applyAlignment="1"/>
    <xf numFmtId="164" fontId="2" fillId="29" borderId="10" xfId="31" applyFont="1" applyFill="1" applyBorder="1" applyProtection="1">
      <protection locked="0"/>
    </xf>
    <xf numFmtId="164" fontId="0" fillId="29" borderId="10" xfId="31" applyFont="1" applyFill="1" applyBorder="1" applyAlignment="1" applyProtection="1">
      <alignment horizontal="right"/>
      <protection locked="0"/>
    </xf>
    <xf numFmtId="164" fontId="2" fillId="29" borderId="10" xfId="31" applyFont="1" applyFill="1" applyBorder="1" applyAlignment="1" applyProtection="1">
      <protection locked="0"/>
    </xf>
    <xf numFmtId="164" fontId="1" fillId="0" borderId="10" xfId="31" applyFont="1" applyFill="1" applyBorder="1" applyProtection="1">
      <protection locked="0"/>
    </xf>
    <xf numFmtId="0" fontId="25" fillId="0" borderId="10" xfId="0" quotePrefix="1" applyFont="1" applyFill="1" applyBorder="1" applyAlignment="1">
      <alignment horizontal="center"/>
    </xf>
    <xf numFmtId="0" fontId="0" fillId="0" borderId="0" xfId="0" applyFont="1" applyFill="1" applyBorder="1"/>
    <xf numFmtId="43" fontId="45" fillId="0" borderId="10" xfId="28" applyFont="1" applyFill="1" applyBorder="1"/>
    <xf numFmtId="43" fontId="45" fillId="0" borderId="11" xfId="28" applyFont="1" applyFill="1" applyBorder="1"/>
    <xf numFmtId="0" fontId="41" fillId="26" borderId="10" xfId="0" applyFont="1" applyFill="1" applyBorder="1"/>
    <xf numFmtId="10" fontId="45" fillId="0" borderId="10" xfId="46" applyNumberFormat="1" applyFont="1" applyFill="1" applyBorder="1" applyAlignment="1">
      <alignment horizontal="right"/>
    </xf>
    <xf numFmtId="49" fontId="41" fillId="26" borderId="10" xfId="0" applyNumberFormat="1" applyFont="1" applyFill="1" applyBorder="1" applyAlignment="1">
      <alignment horizontal="center" textRotation="90"/>
    </xf>
    <xf numFmtId="1" fontId="41" fillId="3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/>
    <xf numFmtId="43" fontId="46" fillId="0" borderId="10" xfId="28" applyFont="1" applyBorder="1" applyAlignment="1">
      <alignment horizontal="center"/>
    </xf>
    <xf numFmtId="0" fontId="1" fillId="0" borderId="0" xfId="0" applyFont="1"/>
    <xf numFmtId="43" fontId="33" fillId="0" borderId="10" xfId="28" applyFont="1" applyFill="1" applyBorder="1"/>
    <xf numFmtId="43" fontId="33" fillId="0" borderId="11" xfId="28" applyFont="1" applyFill="1" applyBorder="1"/>
    <xf numFmtId="0" fontId="44" fillId="27" borderId="12" xfId="43" applyFont="1" applyFill="1" applyBorder="1" applyAlignment="1">
      <alignment horizontal="left" indent="2"/>
    </xf>
    <xf numFmtId="0" fontId="41" fillId="0" borderId="13" xfId="0" applyFont="1" applyBorder="1" applyAlignment="1">
      <alignment horizontal="left" indent="2"/>
    </xf>
    <xf numFmtId="0" fontId="41" fillId="0" borderId="14" xfId="0" applyFont="1" applyBorder="1" applyAlignment="1">
      <alignment horizontal="left" indent="2"/>
    </xf>
    <xf numFmtId="0" fontId="44" fillId="28" borderId="12" xfId="43" applyFont="1" applyFill="1" applyBorder="1" applyAlignment="1">
      <alignment horizontal="left" indent="2"/>
    </xf>
    <xf numFmtId="0" fontId="6" fillId="25" borderId="12" xfId="0" applyFont="1" applyFill="1" applyBorder="1" applyAlignment="1">
      <alignment horizontal="left" indent="22"/>
    </xf>
    <xf numFmtId="0" fontId="0" fillId="0" borderId="13" xfId="0" applyBorder="1" applyAlignment="1"/>
    <xf numFmtId="0" fontId="0" fillId="0" borderId="14" xfId="0" applyBorder="1" applyAlignment="1"/>
    <xf numFmtId="0" fontId="6" fillId="25" borderId="12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</cellXfs>
  <cellStyles count="16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omma_R3 Harewood" xfId="31" xr:uid="{00000000-0005-0000-0000-00001E000000}"/>
    <cellStyle name="Comma_R3 Harewood 2" xfId="32" xr:uid="{00000000-0005-0000-0000-00001F000000}"/>
    <cellStyle name="Explanatory Text" xfId="33" builtinId="53" customBuilti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 xr:uid="{00000000-0005-0000-0000-000084060000}"/>
    <cellStyle name="Normal 2 2" xfId="43" xr:uid="{00000000-0005-0000-0000-000085060000}"/>
    <cellStyle name="Note" xfId="44" builtinId="10" customBuiltin="1"/>
    <cellStyle name="Output" xfId="45" builtinId="21" customBuiltin="1"/>
    <cellStyle name="Per cent" xfId="46" builtinId="5"/>
    <cellStyle name="Percent 2" xfId="47" xr:uid="{00000000-0005-0000-0000-00008906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J67"/>
  <sheetViews>
    <sheetView zoomScaleNormal="75" zoomScalePageLayoutView="75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AI47" sqref="AI47"/>
    </sheetView>
  </sheetViews>
  <sheetFormatPr baseColWidth="10" defaultColWidth="9.1640625" defaultRowHeight="23" x14ac:dyDescent="0.25"/>
  <cols>
    <col min="1" max="1" width="19.5" style="44" customWidth="1"/>
    <col min="2" max="2" width="13.5" style="44" customWidth="1"/>
    <col min="3" max="3" width="11.1640625" style="44" customWidth="1"/>
    <col min="4" max="4" width="8.83203125" style="44" customWidth="1"/>
    <col min="5" max="6" width="9.33203125" style="45" customWidth="1"/>
    <col min="7" max="9" width="9.33203125" style="44" customWidth="1"/>
    <col min="10" max="10" width="9.33203125" style="45" customWidth="1"/>
    <col min="11" max="29" width="9.33203125" style="44" hidden="1" customWidth="1"/>
    <col min="30" max="30" width="13.5" style="47" bestFit="1" customWidth="1"/>
    <col min="31" max="31" width="6.83203125" style="62" bestFit="1" customWidth="1"/>
    <col min="32" max="32" width="4.33203125" style="62" bestFit="1" customWidth="1"/>
    <col min="33" max="33" width="8.6640625" style="44" bestFit="1" customWidth="1"/>
    <col min="34" max="34" width="8.5" style="46" customWidth="1"/>
    <col min="35" max="35" width="9.83203125" style="63" customWidth="1"/>
    <col min="36" max="36" width="9.1640625" style="71"/>
    <col min="37" max="16384" width="9.1640625" style="44"/>
  </cols>
  <sheetData>
    <row r="1" spans="1:36" ht="13" x14ac:dyDescent="0.15">
      <c r="A1" s="44">
        <v>1</v>
      </c>
      <c r="B1" s="44">
        <v>2</v>
      </c>
      <c r="C1" s="44">
        <v>3</v>
      </c>
      <c r="D1" s="44">
        <v>4</v>
      </c>
      <c r="E1" s="44">
        <v>5</v>
      </c>
      <c r="F1" s="44">
        <v>6</v>
      </c>
      <c r="G1" s="44">
        <v>7</v>
      </c>
      <c r="H1" s="44">
        <v>8</v>
      </c>
      <c r="I1" s="44">
        <v>9</v>
      </c>
      <c r="J1" s="44">
        <v>10</v>
      </c>
      <c r="K1" s="44">
        <v>11</v>
      </c>
      <c r="L1" s="44">
        <v>12</v>
      </c>
      <c r="M1" s="44">
        <v>13</v>
      </c>
      <c r="N1" s="44">
        <v>14</v>
      </c>
      <c r="O1" s="44">
        <v>15</v>
      </c>
      <c r="P1" s="44">
        <v>16</v>
      </c>
      <c r="Q1" s="44">
        <v>17</v>
      </c>
      <c r="R1" s="44">
        <v>18</v>
      </c>
      <c r="S1" s="44">
        <v>19</v>
      </c>
      <c r="T1" s="44">
        <v>20</v>
      </c>
      <c r="U1" s="44">
        <v>21</v>
      </c>
      <c r="V1" s="44">
        <v>22</v>
      </c>
      <c r="W1" s="44">
        <v>23</v>
      </c>
      <c r="X1" s="115">
        <v>24</v>
      </c>
      <c r="Y1" s="44">
        <v>25</v>
      </c>
      <c r="Z1" s="44">
        <v>26</v>
      </c>
      <c r="AA1" s="44">
        <v>27</v>
      </c>
      <c r="AB1" s="44">
        <v>28</v>
      </c>
      <c r="AC1" s="44">
        <v>29</v>
      </c>
      <c r="AD1" s="44">
        <v>30</v>
      </c>
      <c r="AE1" s="44">
        <v>31</v>
      </c>
      <c r="AF1" s="44">
        <v>32</v>
      </c>
      <c r="AG1" s="44">
        <v>33</v>
      </c>
      <c r="AH1" s="44">
        <v>34</v>
      </c>
      <c r="AI1" s="44">
        <v>35</v>
      </c>
    </row>
    <row r="2" spans="1:36" s="92" customFormat="1" ht="136.5" customHeight="1" x14ac:dyDescent="0.15">
      <c r="A2" s="80" t="s">
        <v>0</v>
      </c>
      <c r="B2" s="80" t="s">
        <v>1</v>
      </c>
      <c r="C2" s="82" t="s">
        <v>22</v>
      </c>
      <c r="D2" s="83" t="s">
        <v>6</v>
      </c>
      <c r="E2" s="84" t="s">
        <v>92</v>
      </c>
      <c r="F2" s="120" t="s">
        <v>91</v>
      </c>
      <c r="G2" s="85" t="s">
        <v>93</v>
      </c>
      <c r="H2" s="86" t="s">
        <v>94</v>
      </c>
      <c r="I2" s="85" t="s">
        <v>97</v>
      </c>
      <c r="J2" s="85" t="s">
        <v>99</v>
      </c>
      <c r="K2" s="86" t="s">
        <v>100</v>
      </c>
      <c r="L2" s="86" t="s">
        <v>101</v>
      </c>
      <c r="M2" s="86" t="s">
        <v>67</v>
      </c>
      <c r="N2" s="86" t="s">
        <v>79</v>
      </c>
      <c r="O2" s="85" t="s">
        <v>68</v>
      </c>
      <c r="P2" s="85" t="s">
        <v>80</v>
      </c>
      <c r="Q2" s="86" t="s">
        <v>81</v>
      </c>
      <c r="R2" s="86" t="s">
        <v>102</v>
      </c>
      <c r="S2" s="85" t="s">
        <v>103</v>
      </c>
      <c r="T2" s="85" t="s">
        <v>104</v>
      </c>
      <c r="U2" s="85" t="s">
        <v>105</v>
      </c>
      <c r="V2" s="85" t="s">
        <v>106</v>
      </c>
      <c r="W2" s="86" t="s">
        <v>107</v>
      </c>
      <c r="X2" s="86" t="s">
        <v>108</v>
      </c>
      <c r="Y2" s="121" t="s">
        <v>109</v>
      </c>
      <c r="Z2" s="121" t="s">
        <v>110</v>
      </c>
      <c r="AA2" s="85" t="s">
        <v>111</v>
      </c>
      <c r="AB2" s="121" t="s">
        <v>112</v>
      </c>
      <c r="AC2" s="85" t="s">
        <v>113</v>
      </c>
      <c r="AD2" s="87" t="s">
        <v>33</v>
      </c>
      <c r="AE2" s="88" t="s">
        <v>23</v>
      </c>
      <c r="AF2" s="88" t="s">
        <v>24</v>
      </c>
      <c r="AG2" s="88" t="s">
        <v>19</v>
      </c>
      <c r="AH2" s="89" t="s">
        <v>12</v>
      </c>
      <c r="AI2" s="90" t="s">
        <v>32</v>
      </c>
      <c r="AJ2" s="91"/>
    </row>
    <row r="3" spans="1:36" ht="23" customHeight="1" x14ac:dyDescent="0.25">
      <c r="A3" s="118" t="s">
        <v>49</v>
      </c>
      <c r="B3" s="79" t="s">
        <v>16</v>
      </c>
      <c r="C3" s="54" t="s">
        <v>30</v>
      </c>
      <c r="D3" s="55">
        <v>0.94638959323517446</v>
      </c>
      <c r="E3" s="125">
        <v>25</v>
      </c>
      <c r="F3" s="53">
        <v>23.939937883576413</v>
      </c>
      <c r="G3" s="53">
        <v>24.25201839106434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3">
        <v>0</v>
      </c>
      <c r="X3" s="53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23">
        <v>73.191956274640745</v>
      </c>
      <c r="AE3" s="56">
        <v>3</v>
      </c>
      <c r="AF3" s="54">
        <v>3</v>
      </c>
      <c r="AG3" s="57">
        <v>24.397318758213583</v>
      </c>
      <c r="AH3" s="27">
        <v>1</v>
      </c>
      <c r="AI3" s="65" t="s">
        <v>31</v>
      </c>
      <c r="AJ3" s="72"/>
    </row>
    <row r="4" spans="1:36" ht="23.25" customHeight="1" x14ac:dyDescent="0.25">
      <c r="A4" s="118" t="s">
        <v>37</v>
      </c>
      <c r="B4" s="79" t="s">
        <v>72</v>
      </c>
      <c r="C4" s="54" t="s">
        <v>42</v>
      </c>
      <c r="D4" s="119">
        <v>0.97575915145345882</v>
      </c>
      <c r="E4" s="53">
        <v>0</v>
      </c>
      <c r="F4" s="125">
        <v>25</v>
      </c>
      <c r="G4" s="125">
        <v>25</v>
      </c>
      <c r="H4" s="53">
        <v>0</v>
      </c>
      <c r="I4" s="53">
        <v>21.302062268102226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116">
        <v>0</v>
      </c>
      <c r="Z4" s="116">
        <v>0</v>
      </c>
      <c r="AA4" s="116">
        <v>0</v>
      </c>
      <c r="AB4" s="116">
        <v>0</v>
      </c>
      <c r="AC4" s="116">
        <v>0</v>
      </c>
      <c r="AD4" s="12">
        <v>71.302062268102219</v>
      </c>
      <c r="AE4" s="56">
        <v>3</v>
      </c>
      <c r="AF4" s="54">
        <v>3</v>
      </c>
      <c r="AG4" s="57">
        <v>23.767354089367405</v>
      </c>
      <c r="AH4" s="27">
        <v>2</v>
      </c>
      <c r="AI4" s="65" t="s">
        <v>31</v>
      </c>
      <c r="AJ4" s="72"/>
    </row>
    <row r="5" spans="1:36" ht="23.25" customHeight="1" x14ac:dyDescent="0.25">
      <c r="A5" s="118" t="s">
        <v>20</v>
      </c>
      <c r="B5" s="108" t="s">
        <v>71</v>
      </c>
      <c r="C5" s="81" t="s">
        <v>30</v>
      </c>
      <c r="D5" s="55">
        <v>0.93839394602711024</v>
      </c>
      <c r="E5" s="53">
        <v>0</v>
      </c>
      <c r="F5" s="53">
        <v>0</v>
      </c>
      <c r="G5" s="53">
        <v>0</v>
      </c>
      <c r="H5" s="53">
        <v>24.005384364249643</v>
      </c>
      <c r="I5" s="125">
        <v>25</v>
      </c>
      <c r="J5" s="53" t="s">
        <v>117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116">
        <v>0</v>
      </c>
      <c r="S5" s="116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116">
        <v>0</v>
      </c>
      <c r="Z5" s="116">
        <v>0</v>
      </c>
      <c r="AA5" s="116">
        <v>0</v>
      </c>
      <c r="AB5" s="116">
        <v>0</v>
      </c>
      <c r="AC5" s="116">
        <v>0</v>
      </c>
      <c r="AD5" s="12">
        <v>49.005384364249643</v>
      </c>
      <c r="AE5" s="56">
        <v>2</v>
      </c>
      <c r="AF5" s="54">
        <v>2</v>
      </c>
      <c r="AG5" s="57">
        <v>24.502692182124822</v>
      </c>
      <c r="AH5" s="27">
        <v>3</v>
      </c>
      <c r="AI5" s="65" t="s">
        <v>31</v>
      </c>
      <c r="AJ5" s="72"/>
    </row>
    <row r="6" spans="1:36" ht="23.25" customHeight="1" x14ac:dyDescent="0.25">
      <c r="A6" s="118" t="s">
        <v>27</v>
      </c>
      <c r="B6" s="79" t="s">
        <v>21</v>
      </c>
      <c r="C6" s="81" t="s">
        <v>30</v>
      </c>
      <c r="D6" s="55">
        <v>0.94462448854411196</v>
      </c>
      <c r="E6" s="53">
        <v>0</v>
      </c>
      <c r="F6" s="53">
        <v>0</v>
      </c>
      <c r="G6" s="116">
        <v>0</v>
      </c>
      <c r="H6" s="125">
        <v>25</v>
      </c>
      <c r="I6" s="53">
        <v>23.484078507330338</v>
      </c>
      <c r="J6" s="53" t="s">
        <v>117</v>
      </c>
      <c r="K6" s="53">
        <v>0</v>
      </c>
      <c r="L6" s="116">
        <v>0</v>
      </c>
      <c r="M6" s="53">
        <v>0</v>
      </c>
      <c r="N6" s="53">
        <v>0</v>
      </c>
      <c r="O6" s="116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116">
        <v>0</v>
      </c>
      <c r="Z6" s="116">
        <v>0</v>
      </c>
      <c r="AA6" s="116">
        <v>0</v>
      </c>
      <c r="AB6" s="116">
        <v>0</v>
      </c>
      <c r="AC6" s="116">
        <v>0</v>
      </c>
      <c r="AD6" s="12">
        <v>48.484078507330338</v>
      </c>
      <c r="AE6" s="56">
        <v>2</v>
      </c>
      <c r="AF6" s="54">
        <v>2</v>
      </c>
      <c r="AG6" s="57">
        <v>24.242039253665169</v>
      </c>
      <c r="AH6" s="27">
        <v>4</v>
      </c>
      <c r="AI6" s="65" t="s">
        <v>31</v>
      </c>
      <c r="AJ6" s="72"/>
    </row>
    <row r="7" spans="1:36" x14ac:dyDescent="0.25">
      <c r="A7" s="118" t="s">
        <v>54</v>
      </c>
      <c r="B7" s="79" t="s">
        <v>39</v>
      </c>
      <c r="C7" s="81" t="s">
        <v>30</v>
      </c>
      <c r="D7" s="55">
        <v>0.90959745585328933</v>
      </c>
      <c r="E7" s="53">
        <v>0</v>
      </c>
      <c r="F7" s="53">
        <v>0</v>
      </c>
      <c r="G7" s="53">
        <v>23.89987090503859</v>
      </c>
      <c r="H7" s="53">
        <v>0</v>
      </c>
      <c r="I7" s="53">
        <v>0</v>
      </c>
      <c r="J7" s="53" t="s">
        <v>117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2">
        <v>23.89987090503859</v>
      </c>
      <c r="AE7" s="56">
        <v>1</v>
      </c>
      <c r="AF7" s="54">
        <v>1</v>
      </c>
      <c r="AG7" s="57">
        <v>23.89987090503859</v>
      </c>
      <c r="AH7" s="27">
        <v>5</v>
      </c>
      <c r="AI7" s="65" t="s">
        <v>34</v>
      </c>
      <c r="AJ7" s="72"/>
    </row>
    <row r="8" spans="1:36" ht="23.25" customHeight="1" x14ac:dyDescent="0.25">
      <c r="A8" s="118" t="s">
        <v>57</v>
      </c>
      <c r="B8" s="79" t="s">
        <v>59</v>
      </c>
      <c r="C8" s="54" t="s">
        <v>42</v>
      </c>
      <c r="D8" s="55">
        <v>0.92717872069075347</v>
      </c>
      <c r="E8" s="53">
        <v>0</v>
      </c>
      <c r="F8" s="53">
        <v>0</v>
      </c>
      <c r="G8" s="53">
        <v>0</v>
      </c>
      <c r="H8" s="53">
        <v>0</v>
      </c>
      <c r="I8" s="53">
        <v>22.506490043735511</v>
      </c>
      <c r="J8" s="53" t="s">
        <v>117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116">
        <v>0</v>
      </c>
      <c r="U8" s="53">
        <v>0</v>
      </c>
      <c r="V8" s="53">
        <v>0</v>
      </c>
      <c r="W8" s="53">
        <v>0</v>
      </c>
      <c r="X8" s="53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2">
        <v>22.506490043735511</v>
      </c>
      <c r="AE8" s="56">
        <v>1</v>
      </c>
      <c r="AF8" s="54">
        <v>1</v>
      </c>
      <c r="AG8" s="57">
        <v>22.506490043735511</v>
      </c>
      <c r="AH8" s="27">
        <v>6</v>
      </c>
      <c r="AI8" s="65" t="s">
        <v>34</v>
      </c>
      <c r="AJ8" s="72"/>
    </row>
    <row r="9" spans="1:36" ht="23.25" customHeight="1" x14ac:dyDescent="0.25">
      <c r="A9" s="118" t="s">
        <v>35</v>
      </c>
      <c r="B9" s="79" t="s">
        <v>21</v>
      </c>
      <c r="C9" s="54" t="s">
        <v>42</v>
      </c>
      <c r="D9" s="55">
        <v>0.94413024492311715</v>
      </c>
      <c r="E9" s="53">
        <v>0</v>
      </c>
      <c r="F9" s="53">
        <v>0</v>
      </c>
      <c r="G9" s="53">
        <v>22.24831825890427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2">
        <v>22.24831825890427</v>
      </c>
      <c r="AE9" s="56">
        <v>1</v>
      </c>
      <c r="AF9" s="54">
        <v>1</v>
      </c>
      <c r="AG9" s="57">
        <v>22.24831825890427</v>
      </c>
      <c r="AH9" s="27">
        <v>7</v>
      </c>
      <c r="AI9" s="65" t="s">
        <v>31</v>
      </c>
      <c r="AJ9" s="72"/>
    </row>
    <row r="10" spans="1:36" ht="23.25" customHeight="1" x14ac:dyDescent="0.25">
      <c r="A10" s="118" t="s">
        <v>61</v>
      </c>
      <c r="B10" s="79" t="s">
        <v>62</v>
      </c>
      <c r="C10" s="54" t="s">
        <v>42</v>
      </c>
      <c r="D10" s="55">
        <v>0.98848710485559299</v>
      </c>
      <c r="E10" s="53">
        <v>22.006061178007648</v>
      </c>
      <c r="F10" s="53">
        <v>0</v>
      </c>
      <c r="G10" s="53">
        <v>0</v>
      </c>
      <c r="H10" s="53">
        <v>0</v>
      </c>
      <c r="I10" s="116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2">
        <v>22.006061178007648</v>
      </c>
      <c r="AE10" s="56">
        <v>1</v>
      </c>
      <c r="AF10" s="54">
        <v>1</v>
      </c>
      <c r="AG10" s="57">
        <v>22.006061178007648</v>
      </c>
      <c r="AH10" s="27">
        <v>8</v>
      </c>
      <c r="AI10" s="65" t="s">
        <v>31</v>
      </c>
      <c r="AJ10" s="72"/>
    </row>
    <row r="11" spans="1:36" ht="23.25" customHeight="1" x14ac:dyDescent="0.25">
      <c r="A11" s="118" t="s">
        <v>86</v>
      </c>
      <c r="B11" s="79" t="s">
        <v>55</v>
      </c>
      <c r="C11" s="81" t="s">
        <v>42</v>
      </c>
      <c r="D11" s="55">
        <v>0.97589576862214944</v>
      </c>
      <c r="E11" s="53">
        <v>19.777951201692531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2">
        <v>19.777951201692531</v>
      </c>
      <c r="AE11" s="56">
        <v>1</v>
      </c>
      <c r="AF11" s="54">
        <v>1</v>
      </c>
      <c r="AG11" s="57">
        <v>19.777951201692531</v>
      </c>
      <c r="AH11" s="27">
        <v>9</v>
      </c>
      <c r="AI11" s="65" t="s">
        <v>31</v>
      </c>
    </row>
    <row r="12" spans="1:36" ht="23.25" customHeight="1" x14ac:dyDescent="0.25">
      <c r="A12" s="118" t="s">
        <v>5</v>
      </c>
      <c r="B12" s="79" t="s">
        <v>3</v>
      </c>
      <c r="C12" s="81" t="s">
        <v>30</v>
      </c>
      <c r="D12" s="55">
        <v>0.92785896196338258</v>
      </c>
      <c r="E12" s="53">
        <v>0</v>
      </c>
      <c r="F12" s="53">
        <v>18.943910912116863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2">
        <v>18.943910912116863</v>
      </c>
      <c r="AE12" s="56">
        <v>1</v>
      </c>
      <c r="AF12" s="54">
        <v>1</v>
      </c>
      <c r="AG12" s="57">
        <v>18.943910912116863</v>
      </c>
      <c r="AH12" s="27">
        <v>10</v>
      </c>
      <c r="AI12" s="65" t="s">
        <v>31</v>
      </c>
    </row>
    <row r="13" spans="1:36" ht="23.25" customHeight="1" x14ac:dyDescent="0.25">
      <c r="A13" s="118" t="s">
        <v>36</v>
      </c>
      <c r="B13" s="79" t="s">
        <v>21</v>
      </c>
      <c r="C13" s="81" t="s">
        <v>30</v>
      </c>
      <c r="D13" s="55">
        <v>0.94413024492311715</v>
      </c>
      <c r="E13" s="53">
        <v>0</v>
      </c>
      <c r="F13" s="53">
        <v>17.859108856717555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2">
        <v>17.859108856717555</v>
      </c>
      <c r="AE13" s="56">
        <v>1</v>
      </c>
      <c r="AF13" s="54">
        <v>1</v>
      </c>
      <c r="AG13" s="57">
        <v>17.859108856717555</v>
      </c>
      <c r="AH13" s="27">
        <v>11</v>
      </c>
      <c r="AI13" s="65" t="s">
        <v>31</v>
      </c>
      <c r="AJ13" s="72"/>
    </row>
    <row r="14" spans="1:36" ht="23.25" customHeight="1" x14ac:dyDescent="0.25">
      <c r="A14" s="79" t="s">
        <v>51</v>
      </c>
      <c r="B14" s="79" t="s">
        <v>18</v>
      </c>
      <c r="C14" s="54" t="s">
        <v>30</v>
      </c>
      <c r="D14" s="55">
        <v>0.95597710347985099</v>
      </c>
      <c r="E14" s="53">
        <v>0</v>
      </c>
      <c r="F14" s="53">
        <v>0</v>
      </c>
      <c r="G14" s="53">
        <v>0</v>
      </c>
      <c r="H14" s="53">
        <v>16.026756610015255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2">
        <v>16.026756610015255</v>
      </c>
      <c r="AE14" s="56">
        <v>1</v>
      </c>
      <c r="AF14" s="54">
        <v>1</v>
      </c>
      <c r="AG14" s="57">
        <v>16.026756610015255</v>
      </c>
      <c r="AH14" s="27">
        <v>12</v>
      </c>
      <c r="AI14" s="65" t="s">
        <v>31</v>
      </c>
      <c r="AJ14" s="72"/>
    </row>
    <row r="15" spans="1:36" ht="23.25" customHeight="1" x14ac:dyDescent="0.25">
      <c r="A15" s="118" t="s">
        <v>87</v>
      </c>
      <c r="B15" s="79" t="s">
        <v>55</v>
      </c>
      <c r="C15" s="81" t="s">
        <v>42</v>
      </c>
      <c r="D15" s="55">
        <v>0.97589576862214944</v>
      </c>
      <c r="E15" s="53">
        <v>10.702120553506546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2">
        <v>10.702120553506546</v>
      </c>
      <c r="AE15" s="56">
        <v>1</v>
      </c>
      <c r="AF15" s="54">
        <v>1</v>
      </c>
      <c r="AG15" s="57">
        <v>10.702120553506546</v>
      </c>
      <c r="AH15" s="27">
        <v>13</v>
      </c>
      <c r="AI15" s="65" t="s">
        <v>31</v>
      </c>
      <c r="AJ15" s="72"/>
    </row>
    <row r="16" spans="1:36" ht="23.25" customHeight="1" x14ac:dyDescent="0.25">
      <c r="A16" s="118" t="s">
        <v>85</v>
      </c>
      <c r="B16" s="79" t="s">
        <v>56</v>
      </c>
      <c r="C16" s="81" t="s">
        <v>30</v>
      </c>
      <c r="D16" s="55">
        <v>0.91513764210432436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2">
        <v>0</v>
      </c>
      <c r="AE16" s="56">
        <v>0</v>
      </c>
      <c r="AF16" s="54">
        <v>0</v>
      </c>
      <c r="AG16" s="57" t="s">
        <v>78</v>
      </c>
      <c r="AH16" s="27" t="s">
        <v>78</v>
      </c>
      <c r="AI16" s="65" t="s">
        <v>34</v>
      </c>
      <c r="AJ16" s="72"/>
    </row>
    <row r="17" spans="1:36" ht="23.25" customHeight="1" x14ac:dyDescent="0.25">
      <c r="A17" s="79" t="s">
        <v>38</v>
      </c>
      <c r="B17" s="79" t="s">
        <v>21</v>
      </c>
      <c r="C17" s="54" t="s">
        <v>42</v>
      </c>
      <c r="D17" s="55">
        <v>0.97811581358947663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116">
        <v>0</v>
      </c>
      <c r="K17" s="116">
        <v>0</v>
      </c>
      <c r="L17" s="53">
        <v>0</v>
      </c>
      <c r="M17" s="53">
        <v>0</v>
      </c>
      <c r="N17" s="116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2">
        <v>0</v>
      </c>
      <c r="AE17" s="56">
        <v>0</v>
      </c>
      <c r="AF17" s="54">
        <v>0</v>
      </c>
      <c r="AG17" s="57" t="s">
        <v>78</v>
      </c>
      <c r="AH17" s="27" t="s">
        <v>78</v>
      </c>
      <c r="AI17" s="65" t="s">
        <v>31</v>
      </c>
      <c r="AJ17" s="72"/>
    </row>
    <row r="18" spans="1:36" ht="23.25" customHeight="1" x14ac:dyDescent="0.25">
      <c r="A18" s="79" t="s">
        <v>44</v>
      </c>
      <c r="B18" s="79" t="s">
        <v>3</v>
      </c>
      <c r="C18" s="54" t="s">
        <v>42</v>
      </c>
      <c r="D18" s="55">
        <v>0.95540258639679887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2">
        <v>0</v>
      </c>
      <c r="AE18" s="56">
        <v>0</v>
      </c>
      <c r="AF18" s="54">
        <v>0</v>
      </c>
      <c r="AG18" s="57" t="s">
        <v>78</v>
      </c>
      <c r="AH18" s="27" t="s">
        <v>78</v>
      </c>
      <c r="AI18" s="65" t="s">
        <v>31</v>
      </c>
      <c r="AJ18" s="72"/>
    </row>
    <row r="19" spans="1:36" ht="23.25" customHeight="1" x14ac:dyDescent="0.25">
      <c r="A19" s="79" t="s">
        <v>43</v>
      </c>
      <c r="B19" s="79" t="s">
        <v>3</v>
      </c>
      <c r="C19" s="81" t="s">
        <v>42</v>
      </c>
      <c r="D19" s="55">
        <v>0.95540258639679887</v>
      </c>
      <c r="E19" s="53">
        <v>0</v>
      </c>
      <c r="F19" s="116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2">
        <v>0</v>
      </c>
      <c r="AE19" s="56">
        <v>0</v>
      </c>
      <c r="AF19" s="54">
        <v>0</v>
      </c>
      <c r="AG19" s="57" t="s">
        <v>78</v>
      </c>
      <c r="AH19" s="27" t="s">
        <v>78</v>
      </c>
      <c r="AI19" s="65" t="s">
        <v>31</v>
      </c>
      <c r="AJ19" s="72"/>
    </row>
    <row r="20" spans="1:36" ht="23.25" customHeight="1" x14ac:dyDescent="0.25">
      <c r="A20" s="79" t="s">
        <v>60</v>
      </c>
      <c r="B20" s="79" t="s">
        <v>58</v>
      </c>
      <c r="C20" s="54" t="s">
        <v>42</v>
      </c>
      <c r="D20" s="55">
        <v>0.9231188900716677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116">
        <v>0</v>
      </c>
      <c r="V20" s="53">
        <v>0</v>
      </c>
      <c r="W20" s="53">
        <v>0</v>
      </c>
      <c r="X20" s="53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2">
        <v>0</v>
      </c>
      <c r="AE20" s="56">
        <v>0</v>
      </c>
      <c r="AF20" s="54">
        <v>0</v>
      </c>
      <c r="AG20" s="57" t="s">
        <v>78</v>
      </c>
      <c r="AH20" s="27" t="s">
        <v>78</v>
      </c>
      <c r="AI20" s="65" t="s">
        <v>34</v>
      </c>
      <c r="AJ20" s="72"/>
    </row>
    <row r="21" spans="1:36" ht="23.25" customHeight="1" x14ac:dyDescent="0.25">
      <c r="A21" s="79" t="s">
        <v>64</v>
      </c>
      <c r="B21" s="109" t="s">
        <v>56</v>
      </c>
      <c r="C21" s="54" t="s">
        <v>42</v>
      </c>
      <c r="D21" s="55">
        <v>0.95846575531425637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16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2">
        <v>0</v>
      </c>
      <c r="AE21" s="56">
        <v>0</v>
      </c>
      <c r="AF21" s="54">
        <v>0</v>
      </c>
      <c r="AG21" s="57" t="s">
        <v>78</v>
      </c>
      <c r="AH21" s="27" t="s">
        <v>78</v>
      </c>
      <c r="AI21" s="65" t="s">
        <v>34</v>
      </c>
      <c r="AJ21" s="72"/>
    </row>
    <row r="22" spans="1:36" ht="23.25" customHeight="1" x14ac:dyDescent="0.25">
      <c r="A22" s="118" t="s">
        <v>4</v>
      </c>
      <c r="B22" s="79" t="s">
        <v>21</v>
      </c>
      <c r="C22" s="54" t="s">
        <v>42</v>
      </c>
      <c r="D22" s="55">
        <v>0.97946029679218749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116">
        <v>0</v>
      </c>
      <c r="N22" s="53">
        <v>0</v>
      </c>
      <c r="O22" s="53">
        <v>0</v>
      </c>
      <c r="P22" s="53">
        <v>0</v>
      </c>
      <c r="Q22" s="116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2">
        <v>0</v>
      </c>
      <c r="AE22" s="56">
        <v>0</v>
      </c>
      <c r="AF22" s="54">
        <v>0</v>
      </c>
      <c r="AG22" s="57" t="s">
        <v>78</v>
      </c>
      <c r="AH22" s="27" t="s">
        <v>78</v>
      </c>
      <c r="AI22" s="65" t="s">
        <v>31</v>
      </c>
      <c r="AJ22" s="72"/>
    </row>
    <row r="23" spans="1:36" ht="23.25" customHeight="1" x14ac:dyDescent="0.25">
      <c r="A23" s="79" t="s">
        <v>65</v>
      </c>
      <c r="B23" s="109" t="s">
        <v>56</v>
      </c>
      <c r="C23" s="54" t="s">
        <v>42</v>
      </c>
      <c r="D23" s="55">
        <v>0.95846575531425637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116">
        <v>0</v>
      </c>
      <c r="W23" s="116">
        <v>0</v>
      </c>
      <c r="X23" s="53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2">
        <v>0</v>
      </c>
      <c r="AE23" s="56">
        <v>0</v>
      </c>
      <c r="AF23" s="54">
        <v>0</v>
      </c>
      <c r="AG23" s="57" t="s">
        <v>78</v>
      </c>
      <c r="AH23" s="27" t="s">
        <v>78</v>
      </c>
      <c r="AI23" s="65" t="s">
        <v>34</v>
      </c>
    </row>
    <row r="24" spans="1:36" ht="23.25" customHeight="1" x14ac:dyDescent="0.25">
      <c r="A24" s="79" t="s">
        <v>25</v>
      </c>
      <c r="B24" s="79" t="s">
        <v>18</v>
      </c>
      <c r="C24" s="54" t="s">
        <v>42</v>
      </c>
      <c r="D24" s="55">
        <v>0.97828983041673989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2">
        <v>0</v>
      </c>
      <c r="AE24" s="56">
        <v>0</v>
      </c>
      <c r="AF24" s="54">
        <v>0</v>
      </c>
      <c r="AG24" s="57" t="s">
        <v>78</v>
      </c>
      <c r="AH24" s="27" t="s">
        <v>78</v>
      </c>
      <c r="AI24" s="65" t="s">
        <v>31</v>
      </c>
      <c r="AJ24" s="72"/>
    </row>
    <row r="25" spans="1:36" ht="23.25" customHeight="1" x14ac:dyDescent="0.25">
      <c r="A25" s="118" t="s">
        <v>75</v>
      </c>
      <c r="B25" s="79" t="s">
        <v>76</v>
      </c>
      <c r="C25" s="81" t="s">
        <v>30</v>
      </c>
      <c r="D25" s="55">
        <v>0.92825813631102927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2">
        <v>0</v>
      </c>
      <c r="AE25" s="56">
        <v>0</v>
      </c>
      <c r="AF25" s="54">
        <v>0</v>
      </c>
      <c r="AG25" s="57" t="s">
        <v>78</v>
      </c>
      <c r="AH25" s="27" t="s">
        <v>78</v>
      </c>
      <c r="AI25" s="65" t="s">
        <v>34</v>
      </c>
    </row>
    <row r="26" spans="1:36" ht="23.25" customHeight="1" x14ac:dyDescent="0.25">
      <c r="A26" s="79" t="s">
        <v>73</v>
      </c>
      <c r="B26" s="79" t="s">
        <v>71</v>
      </c>
      <c r="C26" s="54" t="s">
        <v>30</v>
      </c>
      <c r="D26" s="55">
        <v>0.94068780301957644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2">
        <v>0</v>
      </c>
      <c r="AE26" s="56">
        <v>0</v>
      </c>
      <c r="AF26" s="54">
        <v>0</v>
      </c>
      <c r="AG26" s="57" t="s">
        <v>78</v>
      </c>
      <c r="AH26" s="27" t="s">
        <v>78</v>
      </c>
      <c r="AI26" s="65" t="s">
        <v>31</v>
      </c>
      <c r="AJ26" s="72"/>
    </row>
    <row r="27" spans="1:36" ht="23.25" customHeight="1" x14ac:dyDescent="0.25">
      <c r="A27" s="79" t="s">
        <v>74</v>
      </c>
      <c r="B27" s="79" t="s">
        <v>71</v>
      </c>
      <c r="C27" s="54" t="s">
        <v>30</v>
      </c>
      <c r="D27" s="55">
        <v>0.94068780301957644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2">
        <v>0</v>
      </c>
      <c r="AE27" s="56">
        <v>0</v>
      </c>
      <c r="AF27" s="54">
        <v>0</v>
      </c>
      <c r="AG27" s="57" t="s">
        <v>78</v>
      </c>
      <c r="AH27" s="27" t="s">
        <v>78</v>
      </c>
      <c r="AI27" s="65" t="s">
        <v>31</v>
      </c>
      <c r="AJ27" s="72"/>
    </row>
    <row r="28" spans="1:36" ht="23.25" customHeight="1" x14ac:dyDescent="0.25">
      <c r="A28" s="79" t="s">
        <v>66</v>
      </c>
      <c r="B28" s="79" t="s">
        <v>3</v>
      </c>
      <c r="C28" s="81" t="s">
        <v>30</v>
      </c>
      <c r="D28" s="55">
        <v>0.93437685847513685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2">
        <v>0</v>
      </c>
      <c r="AE28" s="56">
        <v>0</v>
      </c>
      <c r="AF28" s="54">
        <v>0</v>
      </c>
      <c r="AG28" s="57" t="s">
        <v>78</v>
      </c>
      <c r="AH28" s="27" t="s">
        <v>78</v>
      </c>
      <c r="AI28" s="65" t="s">
        <v>31</v>
      </c>
      <c r="AJ28" s="72"/>
    </row>
    <row r="29" spans="1:36" ht="23.25" customHeight="1" x14ac:dyDescent="0.25">
      <c r="A29" s="79" t="s">
        <v>70</v>
      </c>
      <c r="B29" s="79" t="s">
        <v>2</v>
      </c>
      <c r="C29" s="54" t="s">
        <v>30</v>
      </c>
      <c r="D29" s="55">
        <v>0.92005983861837626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2">
        <v>0</v>
      </c>
      <c r="AE29" s="56">
        <v>0</v>
      </c>
      <c r="AF29" s="54">
        <v>0</v>
      </c>
      <c r="AG29" s="57" t="s">
        <v>78</v>
      </c>
      <c r="AH29" s="27" t="s">
        <v>78</v>
      </c>
      <c r="AI29" s="65" t="s">
        <v>31</v>
      </c>
      <c r="AJ29" s="72"/>
    </row>
    <row r="30" spans="1:36" ht="23.25" customHeight="1" x14ac:dyDescent="0.25">
      <c r="A30" s="79" t="s">
        <v>26</v>
      </c>
      <c r="B30" s="79" t="s">
        <v>2</v>
      </c>
      <c r="C30" s="54" t="s">
        <v>30</v>
      </c>
      <c r="D30" s="55">
        <v>0.92132004293800662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2">
        <v>0</v>
      </c>
      <c r="AE30" s="56">
        <v>0</v>
      </c>
      <c r="AF30" s="54">
        <v>0</v>
      </c>
      <c r="AG30" s="57" t="s">
        <v>78</v>
      </c>
      <c r="AH30" s="27" t="s">
        <v>78</v>
      </c>
      <c r="AI30" s="65" t="s">
        <v>31</v>
      </c>
      <c r="AJ30" s="72"/>
    </row>
    <row r="31" spans="1:36" ht="23.25" customHeight="1" x14ac:dyDescent="0.25">
      <c r="A31" s="118" t="s">
        <v>84</v>
      </c>
      <c r="B31" s="79" t="s">
        <v>56</v>
      </c>
      <c r="C31" s="54" t="s">
        <v>30</v>
      </c>
      <c r="D31" s="55">
        <v>0.88178823946477192</v>
      </c>
      <c r="E31" s="53">
        <v>0</v>
      </c>
      <c r="F31" s="53">
        <v>0</v>
      </c>
      <c r="G31" s="53" t="s">
        <v>117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2">
        <v>0</v>
      </c>
      <c r="AE31" s="56">
        <v>0</v>
      </c>
      <c r="AF31" s="54">
        <v>0</v>
      </c>
      <c r="AG31" s="57" t="s">
        <v>78</v>
      </c>
      <c r="AH31" s="27" t="s">
        <v>78</v>
      </c>
      <c r="AI31" s="65" t="s">
        <v>34</v>
      </c>
      <c r="AJ31" s="72"/>
    </row>
    <row r="32" spans="1:36" ht="23.25" customHeight="1" x14ac:dyDescent="0.25">
      <c r="A32" s="118" t="s">
        <v>82</v>
      </c>
      <c r="B32" s="79" t="s">
        <v>83</v>
      </c>
      <c r="C32" s="54" t="s">
        <v>42</v>
      </c>
      <c r="D32" s="55">
        <v>0.98572168236470603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2">
        <v>0</v>
      </c>
      <c r="AE32" s="56">
        <v>0</v>
      </c>
      <c r="AF32" s="54">
        <v>0</v>
      </c>
      <c r="AG32" s="57" t="s">
        <v>78</v>
      </c>
      <c r="AH32" s="27" t="s">
        <v>78</v>
      </c>
      <c r="AI32" s="65" t="s">
        <v>34</v>
      </c>
      <c r="AJ32" s="72"/>
    </row>
    <row r="33" spans="1:36" ht="23.25" customHeight="1" x14ac:dyDescent="0.25">
      <c r="A33" s="79"/>
      <c r="B33" s="79"/>
      <c r="C33" s="81"/>
      <c r="D33" s="55"/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2">
        <v>0</v>
      </c>
      <c r="AE33" s="56">
        <v>0</v>
      </c>
      <c r="AF33" s="54">
        <v>0</v>
      </c>
      <c r="AG33" s="57" t="s">
        <v>78</v>
      </c>
      <c r="AH33" s="27" t="s">
        <v>78</v>
      </c>
      <c r="AI33" s="65"/>
    </row>
    <row r="34" spans="1:36" s="106" customFormat="1" ht="45.75" customHeight="1" x14ac:dyDescent="0.15">
      <c r="A34" s="95" t="s">
        <v>41</v>
      </c>
      <c r="B34" s="96"/>
      <c r="C34" s="96"/>
      <c r="D34" s="97"/>
      <c r="E34" s="98">
        <f t="shared" ref="E34:Y34" si="0">COUNTIF((E3:E33),"&gt;1")</f>
        <v>4</v>
      </c>
      <c r="F34" s="98">
        <f t="shared" si="0"/>
        <v>4</v>
      </c>
      <c r="G34" s="99">
        <f t="shared" si="0"/>
        <v>4</v>
      </c>
      <c r="H34" s="99">
        <f t="shared" si="0"/>
        <v>3</v>
      </c>
      <c r="I34" s="99">
        <f t="shared" si="0"/>
        <v>4</v>
      </c>
      <c r="J34" s="98">
        <f t="shared" si="0"/>
        <v>0</v>
      </c>
      <c r="K34" s="99">
        <f t="shared" si="0"/>
        <v>0</v>
      </c>
      <c r="L34" s="99">
        <f t="shared" si="0"/>
        <v>0</v>
      </c>
      <c r="M34" s="99">
        <f t="shared" si="0"/>
        <v>0</v>
      </c>
      <c r="N34" s="99">
        <f t="shared" si="0"/>
        <v>0</v>
      </c>
      <c r="O34" s="99">
        <f t="shared" si="0"/>
        <v>0</v>
      </c>
      <c r="P34" s="99">
        <f t="shared" si="0"/>
        <v>0</v>
      </c>
      <c r="Q34" s="99">
        <f t="shared" si="0"/>
        <v>0</v>
      </c>
      <c r="R34" s="99">
        <f t="shared" si="0"/>
        <v>0</v>
      </c>
      <c r="S34" s="99">
        <f t="shared" si="0"/>
        <v>0</v>
      </c>
      <c r="T34" s="99">
        <f t="shared" si="0"/>
        <v>0</v>
      </c>
      <c r="U34" s="99">
        <f t="shared" si="0"/>
        <v>0</v>
      </c>
      <c r="V34" s="99">
        <f t="shared" si="0"/>
        <v>0</v>
      </c>
      <c r="W34" s="99">
        <f t="shared" si="0"/>
        <v>0</v>
      </c>
      <c r="X34" s="99">
        <f t="shared" si="0"/>
        <v>0</v>
      </c>
      <c r="Y34" s="99">
        <f t="shared" si="0"/>
        <v>0</v>
      </c>
      <c r="Z34" s="99">
        <f t="shared" ref="Z34:AC34" si="1">COUNTIF((Z3:Z33),"&gt;1")</f>
        <v>0</v>
      </c>
      <c r="AA34" s="99">
        <f t="shared" si="1"/>
        <v>0</v>
      </c>
      <c r="AB34" s="99">
        <f t="shared" si="1"/>
        <v>0</v>
      </c>
      <c r="AC34" s="99">
        <f t="shared" si="1"/>
        <v>0</v>
      </c>
      <c r="AD34" s="100"/>
      <c r="AE34" s="101">
        <f>SUM(AE3:AE33)</f>
        <v>19</v>
      </c>
      <c r="AF34" s="102">
        <f>COUNT(E34:Y34)</f>
        <v>21</v>
      </c>
      <c r="AG34" s="103">
        <f>+AE34/AF34</f>
        <v>0.90476190476190477</v>
      </c>
      <c r="AH34" s="104"/>
      <c r="AI34" s="105"/>
      <c r="AJ34" s="107"/>
    </row>
    <row r="35" spans="1:36" ht="18" customHeight="1" x14ac:dyDescent="0.15">
      <c r="A35" s="44">
        <v>1</v>
      </c>
      <c r="B35" s="44">
        <v>2</v>
      </c>
      <c r="C35" s="44">
        <v>3</v>
      </c>
      <c r="D35" s="44">
        <v>4</v>
      </c>
      <c r="E35" s="44">
        <v>5</v>
      </c>
      <c r="F35" s="44">
        <v>6</v>
      </c>
      <c r="G35" s="44">
        <v>7</v>
      </c>
      <c r="H35" s="44">
        <v>8</v>
      </c>
      <c r="I35" s="44">
        <v>9</v>
      </c>
      <c r="J35" s="44">
        <v>10</v>
      </c>
      <c r="K35" s="44">
        <v>11</v>
      </c>
      <c r="L35" s="44">
        <v>12</v>
      </c>
      <c r="M35" s="44">
        <v>13</v>
      </c>
      <c r="N35" s="44">
        <v>14</v>
      </c>
      <c r="O35" s="44">
        <v>15</v>
      </c>
      <c r="P35" s="44">
        <v>16</v>
      </c>
      <c r="Q35" s="44">
        <v>17</v>
      </c>
      <c r="R35" s="44">
        <v>18</v>
      </c>
      <c r="S35" s="44">
        <v>19</v>
      </c>
      <c r="T35" s="44">
        <v>20</v>
      </c>
      <c r="U35" s="44">
        <v>21</v>
      </c>
      <c r="V35" s="44">
        <v>22</v>
      </c>
      <c r="W35" s="44">
        <v>23</v>
      </c>
      <c r="X35" s="115">
        <v>24</v>
      </c>
      <c r="Y35" s="115">
        <v>25</v>
      </c>
      <c r="Z35" s="115">
        <v>25</v>
      </c>
      <c r="AA35" s="115">
        <v>25</v>
      </c>
      <c r="AB35" s="115">
        <v>25</v>
      </c>
      <c r="AC35" s="115">
        <v>25</v>
      </c>
      <c r="AD35" s="44">
        <v>26</v>
      </c>
      <c r="AE35" s="44">
        <v>27</v>
      </c>
      <c r="AF35" s="44">
        <v>28</v>
      </c>
      <c r="AG35" s="44">
        <v>29</v>
      </c>
      <c r="AH35" s="44">
        <v>30</v>
      </c>
      <c r="AI35" s="44">
        <v>31</v>
      </c>
    </row>
    <row r="36" spans="1:36" s="94" customFormat="1" ht="18" customHeight="1" x14ac:dyDescent="0.15">
      <c r="A36" s="127" t="s">
        <v>53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91"/>
    </row>
    <row r="37" spans="1:36" s="92" customFormat="1" ht="136.5" customHeight="1" x14ac:dyDescent="0.15">
      <c r="A37" s="80" t="s">
        <v>0</v>
      </c>
      <c r="B37" s="80" t="s">
        <v>1</v>
      </c>
      <c r="C37" s="82" t="s">
        <v>22</v>
      </c>
      <c r="D37" s="83" t="s">
        <v>6</v>
      </c>
      <c r="E37" s="84" t="s">
        <v>92</v>
      </c>
      <c r="F37" s="120" t="s">
        <v>91</v>
      </c>
      <c r="G37" s="85" t="s">
        <v>93</v>
      </c>
      <c r="H37" s="86" t="s">
        <v>94</v>
      </c>
      <c r="I37" s="85" t="s">
        <v>97</v>
      </c>
      <c r="J37" s="85" t="s">
        <v>99</v>
      </c>
      <c r="K37" s="86" t="s">
        <v>100</v>
      </c>
      <c r="L37" s="86" t="s">
        <v>101</v>
      </c>
      <c r="M37" s="86" t="s">
        <v>67</v>
      </c>
      <c r="N37" s="86" t="s">
        <v>79</v>
      </c>
      <c r="O37" s="85" t="s">
        <v>68</v>
      </c>
      <c r="P37" s="85" t="s">
        <v>80</v>
      </c>
      <c r="Q37" s="86" t="s">
        <v>81</v>
      </c>
      <c r="R37" s="86" t="s">
        <v>102</v>
      </c>
      <c r="S37" s="85" t="s">
        <v>103</v>
      </c>
      <c r="T37" s="85" t="s">
        <v>104</v>
      </c>
      <c r="U37" s="85" t="s">
        <v>105</v>
      </c>
      <c r="V37" s="85" t="s">
        <v>106</v>
      </c>
      <c r="W37" s="86" t="s">
        <v>107</v>
      </c>
      <c r="X37" s="86" t="s">
        <v>108</v>
      </c>
      <c r="Y37" s="121" t="s">
        <v>109</v>
      </c>
      <c r="Z37" s="121" t="s">
        <v>110</v>
      </c>
      <c r="AA37" s="85" t="s">
        <v>111</v>
      </c>
      <c r="AB37" s="121" t="s">
        <v>112</v>
      </c>
      <c r="AC37" s="85" t="s">
        <v>113</v>
      </c>
      <c r="AD37" s="87" t="s">
        <v>33</v>
      </c>
      <c r="AE37" s="88" t="s">
        <v>23</v>
      </c>
      <c r="AF37" s="88" t="s">
        <v>24</v>
      </c>
      <c r="AG37" s="88" t="s">
        <v>19</v>
      </c>
      <c r="AH37" s="89" t="s">
        <v>12</v>
      </c>
      <c r="AI37" s="93" t="s">
        <v>45</v>
      </c>
      <c r="AJ37" s="91"/>
    </row>
    <row r="38" spans="1:36" ht="23.25" customHeight="1" x14ac:dyDescent="0.25">
      <c r="A38" s="118" t="s">
        <v>119</v>
      </c>
      <c r="B38" s="79" t="s">
        <v>39</v>
      </c>
      <c r="C38" s="54" t="s">
        <v>30</v>
      </c>
      <c r="D38" s="55">
        <v>0.90959745585328933</v>
      </c>
      <c r="E38" s="52">
        <v>0</v>
      </c>
      <c r="F38" s="52">
        <v>0</v>
      </c>
      <c r="G38" s="52">
        <v>23.89987090503859</v>
      </c>
      <c r="H38" s="52">
        <v>0</v>
      </c>
      <c r="I38" s="52">
        <v>0</v>
      </c>
      <c r="J38" s="52" t="s">
        <v>117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12">
        <v>23.89987090503859</v>
      </c>
      <c r="AE38" s="56">
        <v>1</v>
      </c>
      <c r="AF38" s="54">
        <v>1</v>
      </c>
      <c r="AG38" s="57">
        <v>23.89987090503859</v>
      </c>
      <c r="AH38" s="27">
        <v>5</v>
      </c>
      <c r="AI38" s="64">
        <v>1</v>
      </c>
    </row>
    <row r="39" spans="1:36" ht="23.25" customHeight="1" x14ac:dyDescent="0.25">
      <c r="A39" s="118" t="s">
        <v>57</v>
      </c>
      <c r="B39" s="79" t="s">
        <v>59</v>
      </c>
      <c r="C39" s="54" t="s">
        <v>42</v>
      </c>
      <c r="D39" s="55">
        <v>0.92717872069075347</v>
      </c>
      <c r="E39" s="52">
        <v>0</v>
      </c>
      <c r="F39" s="52">
        <v>0</v>
      </c>
      <c r="G39" s="52">
        <v>0</v>
      </c>
      <c r="H39" s="52">
        <v>0</v>
      </c>
      <c r="I39" s="52">
        <v>22.506490043735511</v>
      </c>
      <c r="J39" s="52" t="s">
        <v>117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117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12">
        <v>22.506490043735511</v>
      </c>
      <c r="AE39" s="56">
        <v>1</v>
      </c>
      <c r="AF39" s="54">
        <v>1</v>
      </c>
      <c r="AG39" s="57">
        <v>22.506490043735511</v>
      </c>
      <c r="AH39" s="27">
        <v>6</v>
      </c>
      <c r="AI39" s="64">
        <v>2</v>
      </c>
    </row>
    <row r="40" spans="1:36" ht="23.25" customHeight="1" x14ac:dyDescent="0.25">
      <c r="A40" s="118" t="s">
        <v>85</v>
      </c>
      <c r="B40" s="79" t="s">
        <v>56</v>
      </c>
      <c r="C40" s="54" t="s">
        <v>30</v>
      </c>
      <c r="D40" s="55">
        <v>0.91513764210432436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117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12">
        <v>0</v>
      </c>
      <c r="AE40" s="56">
        <v>0</v>
      </c>
      <c r="AF40" s="54">
        <v>0</v>
      </c>
      <c r="AG40" s="57" t="s">
        <v>78</v>
      </c>
      <c r="AH40" s="27" t="s">
        <v>78</v>
      </c>
      <c r="AI40" s="64" t="s">
        <v>78</v>
      </c>
    </row>
    <row r="41" spans="1:36" ht="23.25" customHeight="1" x14ac:dyDescent="0.25">
      <c r="A41" s="79" t="s">
        <v>64</v>
      </c>
      <c r="B41" s="79" t="s">
        <v>56</v>
      </c>
      <c r="C41" s="54" t="s">
        <v>42</v>
      </c>
      <c r="D41" s="55">
        <v>0.95846575531425637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117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12">
        <v>0</v>
      </c>
      <c r="AE41" s="56">
        <v>0</v>
      </c>
      <c r="AF41" s="54">
        <v>0</v>
      </c>
      <c r="AG41" s="57" t="s">
        <v>78</v>
      </c>
      <c r="AH41" s="27" t="s">
        <v>78</v>
      </c>
      <c r="AI41" s="64" t="s">
        <v>78</v>
      </c>
    </row>
    <row r="42" spans="1:36" ht="23.25" customHeight="1" x14ac:dyDescent="0.25">
      <c r="A42" s="79" t="s">
        <v>65</v>
      </c>
      <c r="B42" s="79" t="s">
        <v>56</v>
      </c>
      <c r="C42" s="54" t="s">
        <v>42</v>
      </c>
      <c r="D42" s="55">
        <v>0.95846575531425637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117">
        <v>0</v>
      </c>
      <c r="W42" s="117">
        <v>0</v>
      </c>
      <c r="X42" s="117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12">
        <v>0</v>
      </c>
      <c r="AE42" s="56">
        <v>0</v>
      </c>
      <c r="AF42" s="54">
        <v>0</v>
      </c>
      <c r="AG42" s="57" t="s">
        <v>78</v>
      </c>
      <c r="AH42" s="27" t="s">
        <v>78</v>
      </c>
      <c r="AI42" s="64" t="s">
        <v>78</v>
      </c>
    </row>
    <row r="43" spans="1:36" ht="23.25" customHeight="1" x14ac:dyDescent="0.25">
      <c r="A43" s="79" t="s">
        <v>75</v>
      </c>
      <c r="B43" s="79" t="s">
        <v>76</v>
      </c>
      <c r="C43" s="54" t="s">
        <v>30</v>
      </c>
      <c r="D43" s="55">
        <v>0.92825813631102927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12">
        <v>0</v>
      </c>
      <c r="AE43" s="56">
        <v>0</v>
      </c>
      <c r="AF43" s="54">
        <v>0</v>
      </c>
      <c r="AG43" s="57" t="s">
        <v>78</v>
      </c>
      <c r="AH43" s="27" t="s">
        <v>78</v>
      </c>
      <c r="AI43" s="64" t="s">
        <v>78</v>
      </c>
    </row>
    <row r="44" spans="1:36" ht="23.25" customHeight="1" x14ac:dyDescent="0.25">
      <c r="A44" s="118" t="s">
        <v>84</v>
      </c>
      <c r="B44" s="79" t="s">
        <v>56</v>
      </c>
      <c r="C44" s="54" t="s">
        <v>30</v>
      </c>
      <c r="D44" s="55">
        <v>0.88178823946477192</v>
      </c>
      <c r="E44" s="52">
        <v>0</v>
      </c>
      <c r="F44" s="52">
        <v>0</v>
      </c>
      <c r="G44" s="52" t="s">
        <v>117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12">
        <v>0</v>
      </c>
      <c r="AE44" s="56">
        <v>0</v>
      </c>
      <c r="AF44" s="54">
        <v>0</v>
      </c>
      <c r="AG44" s="57" t="s">
        <v>78</v>
      </c>
      <c r="AH44" s="27" t="s">
        <v>78</v>
      </c>
      <c r="AI44" s="64" t="s">
        <v>78</v>
      </c>
    </row>
    <row r="45" spans="1:36" s="94" customFormat="1" ht="18" customHeight="1" x14ac:dyDescent="0.15">
      <c r="A45" s="130" t="s">
        <v>52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91"/>
    </row>
    <row r="46" spans="1:36" s="92" customFormat="1" ht="136.5" customHeight="1" x14ac:dyDescent="0.15">
      <c r="A46" s="80" t="s">
        <v>0</v>
      </c>
      <c r="B46" s="80" t="s">
        <v>1</v>
      </c>
      <c r="C46" s="82" t="s">
        <v>22</v>
      </c>
      <c r="D46" s="83" t="s">
        <v>6</v>
      </c>
      <c r="E46" s="84" t="s">
        <v>92</v>
      </c>
      <c r="F46" s="120" t="s">
        <v>91</v>
      </c>
      <c r="G46" s="85" t="s">
        <v>93</v>
      </c>
      <c r="H46" s="86" t="s">
        <v>94</v>
      </c>
      <c r="I46" s="85" t="s">
        <v>97</v>
      </c>
      <c r="J46" s="85" t="s">
        <v>99</v>
      </c>
      <c r="K46" s="86" t="s">
        <v>100</v>
      </c>
      <c r="L46" s="86" t="s">
        <v>101</v>
      </c>
      <c r="M46" s="86" t="s">
        <v>67</v>
      </c>
      <c r="N46" s="86" t="s">
        <v>79</v>
      </c>
      <c r="O46" s="85" t="s">
        <v>68</v>
      </c>
      <c r="P46" s="85" t="s">
        <v>80</v>
      </c>
      <c r="Q46" s="86" t="s">
        <v>81</v>
      </c>
      <c r="R46" s="86" t="s">
        <v>102</v>
      </c>
      <c r="S46" s="85" t="s">
        <v>103</v>
      </c>
      <c r="T46" s="85" t="s">
        <v>104</v>
      </c>
      <c r="U46" s="85" t="s">
        <v>105</v>
      </c>
      <c r="V46" s="85" t="s">
        <v>106</v>
      </c>
      <c r="W46" s="86" t="s">
        <v>107</v>
      </c>
      <c r="X46" s="86" t="s">
        <v>108</v>
      </c>
      <c r="Y46" s="121" t="s">
        <v>109</v>
      </c>
      <c r="Z46" s="121" t="s">
        <v>110</v>
      </c>
      <c r="AA46" s="85" t="s">
        <v>111</v>
      </c>
      <c r="AB46" s="121" t="s">
        <v>112</v>
      </c>
      <c r="AC46" s="85" t="s">
        <v>113</v>
      </c>
      <c r="AD46" s="87" t="s">
        <v>33</v>
      </c>
      <c r="AE46" s="88" t="s">
        <v>23</v>
      </c>
      <c r="AF46" s="88" t="s">
        <v>24</v>
      </c>
      <c r="AG46" s="88" t="s">
        <v>19</v>
      </c>
      <c r="AH46" s="89" t="s">
        <v>12</v>
      </c>
      <c r="AI46" s="93" t="s">
        <v>45</v>
      </c>
      <c r="AJ46" s="91"/>
    </row>
    <row r="47" spans="1:36" ht="23.25" customHeight="1" x14ac:dyDescent="0.25">
      <c r="A47" s="118" t="s">
        <v>49</v>
      </c>
      <c r="B47" s="79" t="s">
        <v>16</v>
      </c>
      <c r="C47" s="54" t="s">
        <v>30</v>
      </c>
      <c r="D47" s="55">
        <v>0.94638959323517446</v>
      </c>
      <c r="E47" s="126">
        <v>25</v>
      </c>
      <c r="F47" s="52">
        <v>23.939937883576413</v>
      </c>
      <c r="G47" s="52">
        <v>24.25201839106434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123">
        <v>73.191956274640745</v>
      </c>
      <c r="AE47" s="56">
        <v>3</v>
      </c>
      <c r="AF47" s="54">
        <v>3</v>
      </c>
      <c r="AG47" s="57">
        <v>24.397318758213583</v>
      </c>
      <c r="AH47" s="27">
        <v>1</v>
      </c>
      <c r="AI47" s="64">
        <v>1</v>
      </c>
    </row>
    <row r="48" spans="1:36" ht="23.25" customHeight="1" x14ac:dyDescent="0.25">
      <c r="A48" s="118" t="s">
        <v>37</v>
      </c>
      <c r="B48" s="79" t="s">
        <v>72</v>
      </c>
      <c r="C48" s="54" t="s">
        <v>42</v>
      </c>
      <c r="D48" s="55">
        <v>0.97575915145345882</v>
      </c>
      <c r="E48" s="52">
        <v>0</v>
      </c>
      <c r="F48" s="126">
        <v>25</v>
      </c>
      <c r="G48" s="126">
        <v>25</v>
      </c>
      <c r="H48" s="52">
        <v>0</v>
      </c>
      <c r="I48" s="52">
        <v>21.302062268102226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12">
        <v>71.302062268102219</v>
      </c>
      <c r="AE48" s="56">
        <v>3</v>
      </c>
      <c r="AF48" s="54">
        <v>3</v>
      </c>
      <c r="AG48" s="57">
        <v>23.767354089367405</v>
      </c>
      <c r="AH48" s="27">
        <v>2</v>
      </c>
      <c r="AI48" s="64">
        <v>2</v>
      </c>
    </row>
    <row r="49" spans="1:35" ht="23.25" customHeight="1" x14ac:dyDescent="0.25">
      <c r="A49" s="118" t="s">
        <v>20</v>
      </c>
      <c r="B49" s="79" t="s">
        <v>71</v>
      </c>
      <c r="C49" s="54" t="s">
        <v>30</v>
      </c>
      <c r="D49" s="55">
        <v>0.93839394602711024</v>
      </c>
      <c r="E49" s="52">
        <v>0</v>
      </c>
      <c r="F49" s="52">
        <v>0</v>
      </c>
      <c r="G49" s="52">
        <v>0</v>
      </c>
      <c r="H49" s="52">
        <v>24.005384364249643</v>
      </c>
      <c r="I49" s="126">
        <v>25</v>
      </c>
      <c r="J49" s="52" t="s">
        <v>117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117">
        <v>0</v>
      </c>
      <c r="S49" s="117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12">
        <v>49.005384364249643</v>
      </c>
      <c r="AE49" s="56">
        <v>2</v>
      </c>
      <c r="AF49" s="54">
        <v>2</v>
      </c>
      <c r="AG49" s="57">
        <v>24.502692182124822</v>
      </c>
      <c r="AH49" s="27">
        <v>3</v>
      </c>
      <c r="AI49" s="64">
        <v>3</v>
      </c>
    </row>
    <row r="50" spans="1:35" ht="23.25" customHeight="1" x14ac:dyDescent="0.25">
      <c r="A50" s="118" t="s">
        <v>27</v>
      </c>
      <c r="B50" s="79" t="s">
        <v>21</v>
      </c>
      <c r="C50" s="54" t="s">
        <v>30</v>
      </c>
      <c r="D50" s="55">
        <v>0.94462448854411196</v>
      </c>
      <c r="E50" s="52">
        <v>0</v>
      </c>
      <c r="F50" s="52">
        <v>0</v>
      </c>
      <c r="G50" s="117">
        <v>0</v>
      </c>
      <c r="H50" s="126">
        <v>25</v>
      </c>
      <c r="I50" s="52">
        <v>23.484078507330338</v>
      </c>
      <c r="J50" s="52" t="s">
        <v>117</v>
      </c>
      <c r="K50" s="52">
        <v>0</v>
      </c>
      <c r="L50" s="117">
        <v>0</v>
      </c>
      <c r="M50" s="52">
        <v>0</v>
      </c>
      <c r="N50" s="52">
        <v>0</v>
      </c>
      <c r="O50" s="117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2">
        <v>48.484078507330338</v>
      </c>
      <c r="AE50" s="56">
        <v>2</v>
      </c>
      <c r="AF50" s="54">
        <v>2</v>
      </c>
      <c r="AG50" s="57">
        <v>24.242039253665169</v>
      </c>
      <c r="AH50" s="27">
        <v>4</v>
      </c>
      <c r="AI50" s="64">
        <v>4</v>
      </c>
    </row>
    <row r="51" spans="1:35" ht="23.25" customHeight="1" x14ac:dyDescent="0.25">
      <c r="A51" s="118" t="s">
        <v>35</v>
      </c>
      <c r="B51" s="79" t="s">
        <v>21</v>
      </c>
      <c r="C51" s="54" t="s">
        <v>42</v>
      </c>
      <c r="D51" s="55">
        <v>0.94413024492311715</v>
      </c>
      <c r="E51" s="52">
        <v>0</v>
      </c>
      <c r="F51" s="52">
        <v>0</v>
      </c>
      <c r="G51" s="52">
        <v>22.24831825890427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12">
        <v>22.24831825890427</v>
      </c>
      <c r="AE51" s="56">
        <v>1</v>
      </c>
      <c r="AF51" s="54">
        <v>1</v>
      </c>
      <c r="AG51" s="57">
        <v>22.24831825890427</v>
      </c>
      <c r="AH51" s="27">
        <v>7</v>
      </c>
      <c r="AI51" s="64">
        <v>5</v>
      </c>
    </row>
    <row r="52" spans="1:35" ht="23.25" customHeight="1" x14ac:dyDescent="0.25">
      <c r="A52" s="118" t="s">
        <v>61</v>
      </c>
      <c r="B52" s="79" t="s">
        <v>62</v>
      </c>
      <c r="C52" s="54" t="s">
        <v>42</v>
      </c>
      <c r="D52" s="55">
        <v>0.98848710485559299</v>
      </c>
      <c r="E52" s="52">
        <v>22.006061178007648</v>
      </c>
      <c r="F52" s="52">
        <v>0</v>
      </c>
      <c r="G52" s="52">
        <v>0</v>
      </c>
      <c r="H52" s="52">
        <v>0</v>
      </c>
      <c r="I52" s="117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12">
        <v>22.006061178007648</v>
      </c>
      <c r="AE52" s="56">
        <v>1</v>
      </c>
      <c r="AF52" s="54">
        <v>1</v>
      </c>
      <c r="AG52" s="57">
        <v>22.006061178007648</v>
      </c>
      <c r="AH52" s="27">
        <v>8</v>
      </c>
      <c r="AI52" s="64">
        <v>6</v>
      </c>
    </row>
    <row r="53" spans="1:35" ht="23.25" customHeight="1" x14ac:dyDescent="0.25">
      <c r="A53" s="118" t="s">
        <v>86</v>
      </c>
      <c r="B53" s="79" t="s">
        <v>55</v>
      </c>
      <c r="C53" s="54" t="s">
        <v>42</v>
      </c>
      <c r="D53" s="55">
        <v>0.97589576862214944</v>
      </c>
      <c r="E53" s="52">
        <v>19.777951201692531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12">
        <v>19.777951201692531</v>
      </c>
      <c r="AE53" s="56">
        <v>1</v>
      </c>
      <c r="AF53" s="54">
        <v>1</v>
      </c>
      <c r="AG53" s="57">
        <v>19.777951201692531</v>
      </c>
      <c r="AH53" s="27">
        <v>9</v>
      </c>
      <c r="AI53" s="64">
        <v>7</v>
      </c>
    </row>
    <row r="54" spans="1:35" ht="23.25" customHeight="1" x14ac:dyDescent="0.25">
      <c r="A54" s="118" t="s">
        <v>5</v>
      </c>
      <c r="B54" s="79" t="s">
        <v>3</v>
      </c>
      <c r="C54" s="54" t="s">
        <v>30</v>
      </c>
      <c r="D54" s="55">
        <v>0.92785896196338258</v>
      </c>
      <c r="E54" s="52">
        <v>0</v>
      </c>
      <c r="F54" s="52">
        <v>18.943910912116863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12">
        <v>18.943910912116863</v>
      </c>
      <c r="AE54" s="56">
        <v>1</v>
      </c>
      <c r="AF54" s="54">
        <v>1</v>
      </c>
      <c r="AG54" s="57">
        <v>18.943910912116863</v>
      </c>
      <c r="AH54" s="27">
        <v>10</v>
      </c>
      <c r="AI54" s="64">
        <v>8</v>
      </c>
    </row>
    <row r="55" spans="1:35" ht="23.25" customHeight="1" x14ac:dyDescent="0.25">
      <c r="A55" s="118" t="s">
        <v>36</v>
      </c>
      <c r="B55" s="79" t="s">
        <v>21</v>
      </c>
      <c r="C55" s="54" t="s">
        <v>30</v>
      </c>
      <c r="D55" s="55">
        <v>0.94413024492311715</v>
      </c>
      <c r="E55" s="52">
        <v>0</v>
      </c>
      <c r="F55" s="52">
        <v>17.859108856717555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12">
        <v>17.859108856717555</v>
      </c>
      <c r="AE55" s="56">
        <v>1</v>
      </c>
      <c r="AF55" s="54">
        <v>1</v>
      </c>
      <c r="AG55" s="57">
        <v>17.859108856717555</v>
      </c>
      <c r="AH55" s="27">
        <v>11</v>
      </c>
      <c r="AI55" s="64">
        <v>9</v>
      </c>
    </row>
    <row r="56" spans="1:35" ht="23.25" customHeight="1" x14ac:dyDescent="0.25">
      <c r="A56" s="79" t="s">
        <v>51</v>
      </c>
      <c r="B56" s="79" t="s">
        <v>18</v>
      </c>
      <c r="C56" s="54" t="s">
        <v>30</v>
      </c>
      <c r="D56" s="55">
        <v>0.95597710347985099</v>
      </c>
      <c r="E56" s="52">
        <v>0</v>
      </c>
      <c r="F56" s="52">
        <v>0</v>
      </c>
      <c r="G56" s="52">
        <v>0</v>
      </c>
      <c r="H56" s="52">
        <v>16.026756610015255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12">
        <v>16.026756610015255</v>
      </c>
      <c r="AE56" s="56">
        <v>1</v>
      </c>
      <c r="AF56" s="54">
        <v>1</v>
      </c>
      <c r="AG56" s="57">
        <v>16.026756610015255</v>
      </c>
      <c r="AH56" s="27">
        <v>12</v>
      </c>
      <c r="AI56" s="64">
        <v>10</v>
      </c>
    </row>
    <row r="57" spans="1:35" ht="23.25" customHeight="1" x14ac:dyDescent="0.25">
      <c r="A57" s="118" t="s">
        <v>87</v>
      </c>
      <c r="B57" s="79" t="s">
        <v>55</v>
      </c>
      <c r="C57" s="54" t="s">
        <v>42</v>
      </c>
      <c r="D57" s="55">
        <v>0.97589576862214944</v>
      </c>
      <c r="E57" s="52">
        <v>10.702120553506546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12">
        <v>10.702120553506546</v>
      </c>
      <c r="AE57" s="56">
        <v>1</v>
      </c>
      <c r="AF57" s="54">
        <v>1</v>
      </c>
      <c r="AG57" s="57">
        <v>10.702120553506546</v>
      </c>
      <c r="AH57" s="27">
        <v>13</v>
      </c>
      <c r="AI57" s="64">
        <v>11</v>
      </c>
    </row>
    <row r="58" spans="1:35" ht="23.25" customHeight="1" x14ac:dyDescent="0.25">
      <c r="A58" s="79" t="s">
        <v>38</v>
      </c>
      <c r="B58" s="79" t="s">
        <v>21</v>
      </c>
      <c r="C58" s="54" t="s">
        <v>42</v>
      </c>
      <c r="D58" s="55">
        <v>0.97811581358947663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117">
        <v>0</v>
      </c>
      <c r="K58" s="117">
        <v>0</v>
      </c>
      <c r="L58" s="52">
        <v>0</v>
      </c>
      <c r="M58" s="52">
        <v>0</v>
      </c>
      <c r="N58" s="117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12">
        <v>0</v>
      </c>
      <c r="AE58" s="56">
        <v>0</v>
      </c>
      <c r="AF58" s="54">
        <v>0</v>
      </c>
      <c r="AG58" s="57" t="s">
        <v>78</v>
      </c>
      <c r="AH58" s="27" t="s">
        <v>78</v>
      </c>
      <c r="AI58" s="64" t="s">
        <v>78</v>
      </c>
    </row>
    <row r="59" spans="1:35" ht="23.25" customHeight="1" x14ac:dyDescent="0.25">
      <c r="A59" s="79" t="s">
        <v>44</v>
      </c>
      <c r="B59" s="79" t="s">
        <v>3</v>
      </c>
      <c r="C59" s="54" t="s">
        <v>42</v>
      </c>
      <c r="D59" s="55">
        <v>0.95540258639679887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12">
        <v>0</v>
      </c>
      <c r="AE59" s="56">
        <v>0</v>
      </c>
      <c r="AF59" s="54">
        <v>0</v>
      </c>
      <c r="AG59" s="57" t="s">
        <v>78</v>
      </c>
      <c r="AH59" s="27" t="s">
        <v>78</v>
      </c>
      <c r="AI59" s="64" t="s">
        <v>78</v>
      </c>
    </row>
    <row r="60" spans="1:35" ht="23.25" customHeight="1" x14ac:dyDescent="0.25">
      <c r="A60" s="79" t="s">
        <v>43</v>
      </c>
      <c r="B60" s="79" t="s">
        <v>3</v>
      </c>
      <c r="C60" s="54" t="s">
        <v>42</v>
      </c>
      <c r="D60" s="55">
        <v>0.95540258639679887</v>
      </c>
      <c r="E60" s="52">
        <v>0</v>
      </c>
      <c r="F60" s="117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12">
        <v>0</v>
      </c>
      <c r="AE60" s="56">
        <v>0</v>
      </c>
      <c r="AF60" s="54">
        <v>0</v>
      </c>
      <c r="AG60" s="57" t="s">
        <v>78</v>
      </c>
      <c r="AH60" s="27" t="s">
        <v>78</v>
      </c>
      <c r="AI60" s="64" t="s">
        <v>78</v>
      </c>
    </row>
    <row r="61" spans="1:35" ht="23.25" customHeight="1" x14ac:dyDescent="0.25">
      <c r="A61" s="118" t="s">
        <v>4</v>
      </c>
      <c r="B61" s="79" t="s">
        <v>21</v>
      </c>
      <c r="C61" s="54" t="s">
        <v>42</v>
      </c>
      <c r="D61" s="55">
        <v>0.97946029679218749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117">
        <v>0</v>
      </c>
      <c r="N61" s="52">
        <v>0</v>
      </c>
      <c r="O61" s="52">
        <v>0</v>
      </c>
      <c r="P61" s="52">
        <v>0</v>
      </c>
      <c r="Q61" s="117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12">
        <v>0</v>
      </c>
      <c r="AE61" s="56">
        <v>0</v>
      </c>
      <c r="AF61" s="54">
        <v>0</v>
      </c>
      <c r="AG61" s="57" t="s">
        <v>78</v>
      </c>
      <c r="AH61" s="27" t="s">
        <v>78</v>
      </c>
      <c r="AI61" s="64" t="s">
        <v>78</v>
      </c>
    </row>
    <row r="62" spans="1:35" ht="23.25" customHeight="1" x14ac:dyDescent="0.25">
      <c r="A62" s="79" t="s">
        <v>25</v>
      </c>
      <c r="B62" s="79" t="s">
        <v>18</v>
      </c>
      <c r="C62" s="54" t="s">
        <v>42</v>
      </c>
      <c r="D62" s="55">
        <v>0.97828983041673989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 t="s">
        <v>77</v>
      </c>
      <c r="Z62" s="52" t="s">
        <v>77</v>
      </c>
      <c r="AA62" s="52" t="s">
        <v>77</v>
      </c>
      <c r="AB62" s="52" t="s">
        <v>77</v>
      </c>
      <c r="AC62" s="52" t="s">
        <v>77</v>
      </c>
      <c r="AD62" s="12">
        <v>0</v>
      </c>
      <c r="AE62" s="56">
        <v>0</v>
      </c>
      <c r="AF62" s="54">
        <v>0</v>
      </c>
      <c r="AG62" s="57" t="s">
        <v>78</v>
      </c>
      <c r="AH62" s="27" t="s">
        <v>78</v>
      </c>
      <c r="AI62" s="64" t="s">
        <v>78</v>
      </c>
    </row>
    <row r="63" spans="1:35" ht="23.25" customHeight="1" x14ac:dyDescent="0.25">
      <c r="A63" s="79" t="s">
        <v>73</v>
      </c>
      <c r="B63" s="79" t="s">
        <v>71</v>
      </c>
      <c r="C63" s="54" t="s">
        <v>30</v>
      </c>
      <c r="D63" s="55">
        <v>0.94068780301957644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12">
        <v>0</v>
      </c>
      <c r="AE63" s="56">
        <v>0</v>
      </c>
      <c r="AF63" s="54">
        <v>0</v>
      </c>
      <c r="AG63" s="57" t="s">
        <v>78</v>
      </c>
      <c r="AH63" s="27" t="s">
        <v>78</v>
      </c>
      <c r="AI63" s="64" t="s">
        <v>78</v>
      </c>
    </row>
    <row r="64" spans="1:35" ht="23.25" customHeight="1" x14ac:dyDescent="0.25">
      <c r="A64" s="79" t="s">
        <v>74</v>
      </c>
      <c r="B64" s="79" t="s">
        <v>71</v>
      </c>
      <c r="C64" s="54" t="s">
        <v>30</v>
      </c>
      <c r="D64" s="55">
        <v>0.94068780301957644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12">
        <v>0</v>
      </c>
      <c r="AE64" s="56">
        <v>0</v>
      </c>
      <c r="AF64" s="54">
        <v>0</v>
      </c>
      <c r="AG64" s="57" t="s">
        <v>78</v>
      </c>
      <c r="AH64" s="27" t="s">
        <v>78</v>
      </c>
      <c r="AI64" s="64" t="s">
        <v>78</v>
      </c>
    </row>
    <row r="65" spans="1:35" ht="23.25" customHeight="1" x14ac:dyDescent="0.25">
      <c r="A65" s="79" t="s">
        <v>66</v>
      </c>
      <c r="B65" s="79" t="s">
        <v>3</v>
      </c>
      <c r="C65" s="54" t="s">
        <v>30</v>
      </c>
      <c r="D65" s="55">
        <v>0.93437685847513685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12">
        <v>0</v>
      </c>
      <c r="AE65" s="56">
        <v>0</v>
      </c>
      <c r="AF65" s="54">
        <v>0</v>
      </c>
      <c r="AG65" s="57" t="s">
        <v>78</v>
      </c>
      <c r="AH65" s="27" t="s">
        <v>78</v>
      </c>
      <c r="AI65" s="64" t="s">
        <v>78</v>
      </c>
    </row>
    <row r="66" spans="1:35" ht="23.25" customHeight="1" x14ac:dyDescent="0.25">
      <c r="A66" s="118" t="s">
        <v>82</v>
      </c>
      <c r="B66" s="79" t="s">
        <v>83</v>
      </c>
      <c r="C66" s="54" t="s">
        <v>42</v>
      </c>
      <c r="D66" s="55">
        <v>0.98572168236470603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12">
        <v>0</v>
      </c>
      <c r="AE66" s="56">
        <v>0</v>
      </c>
      <c r="AF66" s="54">
        <v>0</v>
      </c>
      <c r="AG66" s="57" t="s">
        <v>78</v>
      </c>
      <c r="AH66" s="27" t="s">
        <v>78</v>
      </c>
      <c r="AI66" s="64" t="s">
        <v>78</v>
      </c>
    </row>
    <row r="67" spans="1:35" x14ac:dyDescent="0.25">
      <c r="A67" s="73" t="s">
        <v>63</v>
      </c>
    </row>
  </sheetData>
  <autoFilter ref="A2:AI67" xr:uid="{00000000-0009-0000-0000-000002000000}"/>
  <sortState xmlns:xlrd2="http://schemas.microsoft.com/office/spreadsheetml/2017/richdata2" ref="A3:AI33">
    <sortCondition ref="AH3:AH33"/>
  </sortState>
  <customSheetViews>
    <customSheetView guid="{2058B569-9FBE-4F33-97AD-32A88DCF306E}" hiddenColumns="1" showRuler="0">
      <pane xSplit="8" ySplit="2" topLeftCell="J3" activePane="bottomRight" state="frozenSplit"/>
      <selection pane="bottomRight" activeCell="S13" sqref="S13"/>
      <pageMargins left="0.7" right="0.7" top="0.75" bottom="0.75" header="0.3" footer="0.3"/>
      <pageSetup paperSize="9" scale="26" orientation="landscape" horizontalDpi="300" verticalDpi="300"/>
    </customSheetView>
  </customSheetViews>
  <mergeCells count="2">
    <mergeCell ref="A36:AI36"/>
    <mergeCell ref="A45:AI45"/>
  </mergeCells>
  <phoneticPr fontId="0" type="noConversion"/>
  <pageMargins left="0.14000000000000001" right="0.2" top="0.18000000000000002" bottom="0.17000000000000004" header="0.14000000000000001" footer="0.16"/>
  <pageSetup paperSize="9" scale="26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3"/>
  <sheetViews>
    <sheetView workbookViewId="0">
      <selection activeCell="D37" sqref="D37"/>
    </sheetView>
  </sheetViews>
  <sheetFormatPr baseColWidth="10" defaultColWidth="11.5" defaultRowHeight="13" x14ac:dyDescent="0.15"/>
  <cols>
    <col min="1" max="1" width="16.5" bestFit="1" customWidth="1"/>
    <col min="2" max="2" width="11.83203125" bestFit="1" customWidth="1"/>
  </cols>
  <sheetData>
    <row r="1" spans="1:9" ht="42" x14ac:dyDescent="0.15">
      <c r="A1" s="49" t="s">
        <v>0</v>
      </c>
      <c r="B1" s="49" t="s">
        <v>1</v>
      </c>
      <c r="C1" s="50" t="s">
        <v>22</v>
      </c>
      <c r="D1" s="51" t="s">
        <v>6</v>
      </c>
      <c r="E1" s="51" t="s">
        <v>19</v>
      </c>
      <c r="F1" s="51" t="s">
        <v>50</v>
      </c>
      <c r="G1" s="51" t="s">
        <v>48</v>
      </c>
    </row>
    <row r="2" spans="1:9" ht="13" customHeight="1" x14ac:dyDescent="0.15">
      <c r="A2" s="39" t="s">
        <v>20</v>
      </c>
      <c r="B2" s="61" t="s">
        <v>71</v>
      </c>
      <c r="C2" s="67" t="s">
        <v>30</v>
      </c>
      <c r="D2" s="25">
        <v>0.93839394602711024</v>
      </c>
      <c r="E2" s="68">
        <v>24.502692182124822</v>
      </c>
      <c r="F2" s="69">
        <v>2</v>
      </c>
      <c r="G2" s="70">
        <v>1</v>
      </c>
    </row>
    <row r="3" spans="1:9" ht="13" customHeight="1" x14ac:dyDescent="0.15">
      <c r="A3" s="39" t="s">
        <v>49</v>
      </c>
      <c r="B3" s="61" t="s">
        <v>16</v>
      </c>
      <c r="C3" s="67" t="s">
        <v>30</v>
      </c>
      <c r="D3" s="25">
        <v>0.94638959323517446</v>
      </c>
      <c r="E3" s="68">
        <v>24.397318758213583</v>
      </c>
      <c r="F3" s="69">
        <v>3</v>
      </c>
      <c r="G3" s="70">
        <v>2</v>
      </c>
      <c r="I3" s="10"/>
    </row>
    <row r="4" spans="1:9" ht="13" customHeight="1" x14ac:dyDescent="0.15">
      <c r="A4" s="39" t="s">
        <v>27</v>
      </c>
      <c r="B4" s="61" t="s">
        <v>21</v>
      </c>
      <c r="C4" s="67" t="s">
        <v>30</v>
      </c>
      <c r="D4" s="25">
        <v>0.94462448854411196</v>
      </c>
      <c r="E4" s="68">
        <v>24.242039253665169</v>
      </c>
      <c r="F4" s="69">
        <v>2</v>
      </c>
      <c r="G4" s="70">
        <v>3</v>
      </c>
      <c r="I4" s="10"/>
    </row>
    <row r="5" spans="1:9" ht="13" customHeight="1" x14ac:dyDescent="0.15">
      <c r="A5" s="39" t="s">
        <v>54</v>
      </c>
      <c r="B5" s="61" t="s">
        <v>39</v>
      </c>
      <c r="C5" s="67" t="s">
        <v>30</v>
      </c>
      <c r="D5" s="25">
        <v>0.90959745585328933</v>
      </c>
      <c r="E5" s="68">
        <v>23.89987090503859</v>
      </c>
      <c r="F5" s="69">
        <v>1</v>
      </c>
      <c r="G5" s="70">
        <v>4</v>
      </c>
      <c r="I5" s="10"/>
    </row>
    <row r="6" spans="1:9" ht="13" customHeight="1" x14ac:dyDescent="0.15">
      <c r="A6" s="79" t="s">
        <v>37</v>
      </c>
      <c r="B6" s="61" t="s">
        <v>72</v>
      </c>
      <c r="C6" s="67" t="s">
        <v>42</v>
      </c>
      <c r="D6" s="25">
        <v>0.97575915145345882</v>
      </c>
      <c r="E6" s="68">
        <v>23.767354089367405</v>
      </c>
      <c r="F6" s="69">
        <v>3</v>
      </c>
      <c r="G6" s="70">
        <v>5</v>
      </c>
      <c r="I6" s="10"/>
    </row>
    <row r="7" spans="1:9" ht="13" customHeight="1" x14ac:dyDescent="0.15">
      <c r="A7" s="39" t="s">
        <v>57</v>
      </c>
      <c r="B7" s="61" t="s">
        <v>59</v>
      </c>
      <c r="C7" s="67" t="s">
        <v>42</v>
      </c>
      <c r="D7" s="25">
        <v>0.92717872069075347</v>
      </c>
      <c r="E7" s="68">
        <v>22.506490043735511</v>
      </c>
      <c r="F7" s="69">
        <v>1</v>
      </c>
      <c r="G7" s="70">
        <v>6</v>
      </c>
      <c r="I7" s="10"/>
    </row>
    <row r="8" spans="1:9" ht="13" customHeight="1" x14ac:dyDescent="0.15">
      <c r="A8" s="39" t="s">
        <v>35</v>
      </c>
      <c r="B8" s="61" t="s">
        <v>21</v>
      </c>
      <c r="C8" s="67" t="s">
        <v>42</v>
      </c>
      <c r="D8" s="25">
        <v>0.94413024492311715</v>
      </c>
      <c r="E8" s="68">
        <v>22.24831825890427</v>
      </c>
      <c r="F8" s="69">
        <v>1</v>
      </c>
      <c r="G8" s="70">
        <v>7</v>
      </c>
    </row>
    <row r="9" spans="1:9" ht="13" customHeight="1" x14ac:dyDescent="0.15">
      <c r="A9" s="39" t="s">
        <v>61</v>
      </c>
      <c r="B9" s="61" t="s">
        <v>62</v>
      </c>
      <c r="C9" s="67" t="s">
        <v>42</v>
      </c>
      <c r="D9" s="25">
        <v>0.98848710485559299</v>
      </c>
      <c r="E9" s="68">
        <v>22.006061178007648</v>
      </c>
      <c r="F9" s="69">
        <v>1</v>
      </c>
      <c r="G9" s="70">
        <v>8</v>
      </c>
      <c r="I9" s="10"/>
    </row>
    <row r="10" spans="1:9" ht="13" customHeight="1" x14ac:dyDescent="0.15">
      <c r="A10" s="79" t="s">
        <v>86</v>
      </c>
      <c r="B10" s="61" t="s">
        <v>55</v>
      </c>
      <c r="C10" s="67" t="s">
        <v>42</v>
      </c>
      <c r="D10" s="25">
        <v>0.97589576862214944</v>
      </c>
      <c r="E10" s="68">
        <v>19.777951201692531</v>
      </c>
      <c r="F10" s="69">
        <v>1</v>
      </c>
      <c r="G10" s="70">
        <v>9</v>
      </c>
      <c r="I10" s="10"/>
    </row>
    <row r="11" spans="1:9" x14ac:dyDescent="0.15">
      <c r="A11" s="39" t="s">
        <v>5</v>
      </c>
      <c r="B11" s="61" t="s">
        <v>3</v>
      </c>
      <c r="C11" s="67" t="s">
        <v>30</v>
      </c>
      <c r="D11" s="25">
        <v>0.92785896196338258</v>
      </c>
      <c r="E11" s="68">
        <v>18.943910912116863</v>
      </c>
      <c r="F11" s="69">
        <v>1</v>
      </c>
      <c r="G11" s="70">
        <v>10</v>
      </c>
    </row>
    <row r="12" spans="1:9" ht="13" customHeight="1" x14ac:dyDescent="0.15">
      <c r="A12" s="39" t="s">
        <v>36</v>
      </c>
      <c r="B12" s="61" t="s">
        <v>21</v>
      </c>
      <c r="C12" s="67" t="s">
        <v>30</v>
      </c>
      <c r="D12" s="25">
        <v>0.94413024492311715</v>
      </c>
      <c r="E12" s="68">
        <v>17.859108856717555</v>
      </c>
      <c r="F12" s="69">
        <v>1</v>
      </c>
      <c r="G12" s="70">
        <v>11</v>
      </c>
    </row>
    <row r="13" spans="1:9" ht="13" customHeight="1" x14ac:dyDescent="0.15">
      <c r="A13" s="39" t="s">
        <v>51</v>
      </c>
      <c r="B13" s="61" t="s">
        <v>18</v>
      </c>
      <c r="C13" s="67" t="s">
        <v>30</v>
      </c>
      <c r="D13" s="25">
        <v>0.95597710347985099</v>
      </c>
      <c r="E13" s="68">
        <v>16.026756610015255</v>
      </c>
      <c r="F13" s="69">
        <v>1</v>
      </c>
      <c r="G13" s="70">
        <v>12</v>
      </c>
      <c r="I13" s="10"/>
    </row>
    <row r="14" spans="1:9" ht="13" customHeight="1" x14ac:dyDescent="0.15">
      <c r="A14" s="79" t="s">
        <v>87</v>
      </c>
      <c r="B14" s="61" t="s">
        <v>55</v>
      </c>
      <c r="C14" s="67" t="s">
        <v>42</v>
      </c>
      <c r="D14" s="25">
        <v>0.97589576862214944</v>
      </c>
      <c r="E14" s="68">
        <v>10.702120553506546</v>
      </c>
      <c r="F14" s="69">
        <v>1</v>
      </c>
      <c r="G14" s="70">
        <v>13</v>
      </c>
      <c r="I14" s="10"/>
    </row>
    <row r="15" spans="1:9" ht="13" customHeight="1" x14ac:dyDescent="0.15">
      <c r="A15" s="39" t="s">
        <v>4</v>
      </c>
      <c r="B15" s="61" t="s">
        <v>21</v>
      </c>
      <c r="C15" s="67" t="s">
        <v>42</v>
      </c>
      <c r="D15" s="25">
        <v>0.97946029679218749</v>
      </c>
      <c r="E15" s="68" t="s">
        <v>78</v>
      </c>
      <c r="F15" s="69">
        <v>0</v>
      </c>
      <c r="G15" s="70" t="e">
        <v>#VALUE!</v>
      </c>
      <c r="I15" s="10"/>
    </row>
    <row r="16" spans="1:9" ht="13" customHeight="1" x14ac:dyDescent="0.15">
      <c r="A16" s="79" t="s">
        <v>65</v>
      </c>
      <c r="B16" s="61" t="s">
        <v>56</v>
      </c>
      <c r="C16" s="67" t="s">
        <v>42</v>
      </c>
      <c r="D16" s="25">
        <v>0.95846575531425637</v>
      </c>
      <c r="E16" s="68" t="s">
        <v>78</v>
      </c>
      <c r="F16" s="69">
        <v>0</v>
      </c>
      <c r="G16" s="70" t="e">
        <v>#VALUE!</v>
      </c>
      <c r="I16" s="10"/>
    </row>
    <row r="17" spans="1:9" ht="13" customHeight="1" x14ac:dyDescent="0.15">
      <c r="A17" s="79" t="s">
        <v>38</v>
      </c>
      <c r="B17" s="61" t="s">
        <v>21</v>
      </c>
      <c r="C17" s="67" t="s">
        <v>42</v>
      </c>
      <c r="D17" s="25">
        <v>0.97811581358947663</v>
      </c>
      <c r="E17" s="68" t="s">
        <v>78</v>
      </c>
      <c r="F17" s="69">
        <v>0</v>
      </c>
      <c r="G17" s="70" t="e">
        <v>#VALUE!</v>
      </c>
      <c r="I17" s="10"/>
    </row>
    <row r="18" spans="1:9" ht="13" customHeight="1" x14ac:dyDescent="0.15">
      <c r="A18" s="39" t="s">
        <v>60</v>
      </c>
      <c r="B18" s="61" t="s">
        <v>58</v>
      </c>
      <c r="C18" s="67" t="s">
        <v>42</v>
      </c>
      <c r="D18" s="25">
        <v>0.9231188900716677</v>
      </c>
      <c r="E18" s="68" t="s">
        <v>78</v>
      </c>
      <c r="F18" s="69">
        <v>0</v>
      </c>
      <c r="G18" s="70" t="e">
        <v>#VALUE!</v>
      </c>
      <c r="I18" s="10"/>
    </row>
    <row r="19" spans="1:9" x14ac:dyDescent="0.15">
      <c r="A19" s="39" t="s">
        <v>44</v>
      </c>
      <c r="B19" s="61" t="s">
        <v>3</v>
      </c>
      <c r="C19" s="67" t="s">
        <v>42</v>
      </c>
      <c r="D19" s="25">
        <v>0.95540258639679887</v>
      </c>
      <c r="E19" s="68" t="s">
        <v>78</v>
      </c>
      <c r="F19" s="69">
        <v>0</v>
      </c>
      <c r="G19" s="70" t="e">
        <v>#VALUE!</v>
      </c>
      <c r="I19" s="10"/>
    </row>
    <row r="20" spans="1:9" ht="14" x14ac:dyDescent="0.15">
      <c r="A20" s="79" t="s">
        <v>64</v>
      </c>
      <c r="B20" s="61" t="s">
        <v>56</v>
      </c>
      <c r="C20" s="67" t="s">
        <v>42</v>
      </c>
      <c r="D20" s="25">
        <v>0.95846575531425637</v>
      </c>
      <c r="E20" s="68" t="s">
        <v>78</v>
      </c>
      <c r="F20" s="69">
        <v>0</v>
      </c>
      <c r="G20" s="70" t="e">
        <v>#VALUE!</v>
      </c>
      <c r="I20" s="10"/>
    </row>
    <row r="21" spans="1:9" x14ac:dyDescent="0.15">
      <c r="A21" s="39" t="s">
        <v>43</v>
      </c>
      <c r="B21" s="61" t="s">
        <v>3</v>
      </c>
      <c r="C21" s="67" t="s">
        <v>42</v>
      </c>
      <c r="D21" s="25">
        <v>0.95540258639679887</v>
      </c>
      <c r="E21" s="68" t="s">
        <v>78</v>
      </c>
      <c r="F21" s="69">
        <v>0</v>
      </c>
      <c r="G21" s="70" t="e">
        <v>#VALUE!</v>
      </c>
      <c r="I21" s="10"/>
    </row>
    <row r="22" spans="1:9" ht="14" x14ac:dyDescent="0.15">
      <c r="A22" s="79" t="s">
        <v>73</v>
      </c>
      <c r="B22" s="61" t="s">
        <v>71</v>
      </c>
      <c r="C22" s="67" t="s">
        <v>30</v>
      </c>
      <c r="D22" s="25">
        <v>0.94068780301957644</v>
      </c>
      <c r="E22" s="68" t="s">
        <v>78</v>
      </c>
      <c r="F22" s="69">
        <v>0</v>
      </c>
      <c r="G22" s="70" t="e">
        <v>#VALUE!</v>
      </c>
      <c r="I22" s="10"/>
    </row>
    <row r="23" spans="1:9" x14ac:dyDescent="0.15">
      <c r="A23" s="39" t="s">
        <v>25</v>
      </c>
      <c r="B23" s="61" t="s">
        <v>18</v>
      </c>
      <c r="C23" s="67" t="s">
        <v>42</v>
      </c>
      <c r="D23" s="25">
        <v>0.97828983041673989</v>
      </c>
      <c r="E23" s="68" t="s">
        <v>78</v>
      </c>
      <c r="F23" s="69">
        <v>0</v>
      </c>
      <c r="G23" s="70" t="e">
        <v>#VALUE!</v>
      </c>
      <c r="I23" s="10"/>
    </row>
    <row r="24" spans="1:9" ht="14" x14ac:dyDescent="0.15">
      <c r="A24" s="79" t="s">
        <v>74</v>
      </c>
      <c r="B24" s="61" t="s">
        <v>71</v>
      </c>
      <c r="C24" s="67" t="s">
        <v>30</v>
      </c>
      <c r="D24" s="25">
        <v>0.94068780301957644</v>
      </c>
      <c r="E24" s="68" t="s">
        <v>78</v>
      </c>
      <c r="F24" s="69">
        <v>0</v>
      </c>
      <c r="G24" s="70" t="e">
        <v>#VALUE!</v>
      </c>
      <c r="I24" s="10"/>
    </row>
    <row r="25" spans="1:9" ht="14" x14ac:dyDescent="0.15">
      <c r="A25" s="79" t="s">
        <v>66</v>
      </c>
      <c r="B25" s="61" t="s">
        <v>3</v>
      </c>
      <c r="C25" s="67" t="s">
        <v>30</v>
      </c>
      <c r="D25" s="25">
        <v>0.93437685847513685</v>
      </c>
      <c r="E25" s="68" t="s">
        <v>78</v>
      </c>
      <c r="F25" s="69">
        <v>0</v>
      </c>
      <c r="G25" s="70" t="e">
        <v>#VALUE!</v>
      </c>
      <c r="I25" s="10"/>
    </row>
    <row r="26" spans="1:9" ht="14" x14ac:dyDescent="0.15">
      <c r="A26" s="79" t="s">
        <v>75</v>
      </c>
      <c r="B26" s="61" t="s">
        <v>76</v>
      </c>
      <c r="C26" s="67" t="s">
        <v>30</v>
      </c>
      <c r="D26" s="25">
        <v>0.92825813631102927</v>
      </c>
      <c r="E26" s="68" t="s">
        <v>78</v>
      </c>
      <c r="F26" s="69">
        <v>0</v>
      </c>
      <c r="G26" s="70" t="e">
        <v>#VALUE!</v>
      </c>
    </row>
    <row r="27" spans="1:9" x14ac:dyDescent="0.15">
      <c r="A27" s="39" t="s">
        <v>70</v>
      </c>
      <c r="B27" s="61" t="s">
        <v>2</v>
      </c>
      <c r="C27" s="67" t="s">
        <v>30</v>
      </c>
      <c r="D27" s="25">
        <v>0.92005983861837626</v>
      </c>
      <c r="E27" s="68" t="s">
        <v>78</v>
      </c>
      <c r="F27" s="69">
        <v>0</v>
      </c>
      <c r="G27" s="70" t="e">
        <v>#VALUE!</v>
      </c>
    </row>
    <row r="28" spans="1:9" x14ac:dyDescent="0.15">
      <c r="A28" s="39" t="s">
        <v>26</v>
      </c>
      <c r="B28" s="61" t="s">
        <v>2</v>
      </c>
      <c r="C28" s="67" t="s">
        <v>30</v>
      </c>
      <c r="D28" s="25">
        <v>0.92132004293800662</v>
      </c>
      <c r="E28" s="68" t="s">
        <v>78</v>
      </c>
      <c r="F28" s="69">
        <v>0</v>
      </c>
      <c r="G28" s="70" t="e">
        <v>#VALUE!</v>
      </c>
    </row>
    <row r="33" spans="1:1" x14ac:dyDescent="0.15">
      <c r="A33" s="124" t="s">
        <v>115</v>
      </c>
    </row>
  </sheetData>
  <sortState xmlns:xlrd2="http://schemas.microsoft.com/office/spreadsheetml/2017/richdata2" ref="A2:G28">
    <sortCondition ref="G2:G28"/>
  </sortState>
  <phoneticPr fontId="28" type="noConversion"/>
  <pageMargins left="0.75000000000000011" right="0.75000000000000011" top="1" bottom="1" header="0.5" footer="0.5"/>
  <pageSetup paperSize="9" scale="9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K19"/>
  <sheetViews>
    <sheetView zoomScale="85" zoomScaleNormal="85" zoomScalePageLayoutView="85" workbookViewId="0">
      <selection activeCell="G8" sqref="G8"/>
    </sheetView>
  </sheetViews>
  <sheetFormatPr baseColWidth="10" defaultColWidth="8.83203125" defaultRowHeight="13" x14ac:dyDescent="0.15"/>
  <cols>
    <col min="1" max="1" width="20.83203125" customWidth="1"/>
    <col min="2" max="2" width="9.6640625" customWidth="1"/>
    <col min="3" max="3" width="13" bestFit="1" customWidth="1"/>
    <col min="4" max="4" width="8.6640625" bestFit="1" customWidth="1"/>
    <col min="5" max="5" width="11.33203125" bestFit="1" customWidth="1"/>
    <col min="6" max="6" width="10.5" customWidth="1"/>
    <col min="7" max="8" width="9.5" customWidth="1"/>
    <col min="15" max="15" width="6.1640625" customWidth="1"/>
    <col min="19" max="19" width="8.6640625" customWidth="1"/>
    <col min="20" max="20" width="12.5" bestFit="1" customWidth="1"/>
    <col min="21" max="21" width="9.33203125" bestFit="1" customWidth="1"/>
    <col min="22" max="22" width="13.5" customWidth="1"/>
    <col min="24" max="24" width="10.33203125" customWidth="1"/>
  </cols>
  <sheetData>
    <row r="1" spans="1:37" ht="42" x14ac:dyDescent="0.15">
      <c r="A1" s="2" t="s">
        <v>0</v>
      </c>
      <c r="B1" s="2" t="s">
        <v>15</v>
      </c>
      <c r="C1" s="2" t="s">
        <v>1</v>
      </c>
      <c r="D1" s="14" t="s">
        <v>22</v>
      </c>
      <c r="E1" s="3" t="s">
        <v>6</v>
      </c>
      <c r="F1" s="3" t="s">
        <v>13</v>
      </c>
      <c r="G1" s="3" t="s">
        <v>14</v>
      </c>
      <c r="H1" s="3" t="s">
        <v>40</v>
      </c>
      <c r="I1" s="3" t="s">
        <v>17</v>
      </c>
      <c r="J1" s="3" t="s">
        <v>8</v>
      </c>
      <c r="K1" s="3" t="s">
        <v>46</v>
      </c>
      <c r="L1" s="3" t="s">
        <v>9</v>
      </c>
      <c r="M1" s="3" t="s">
        <v>10</v>
      </c>
      <c r="N1" s="3" t="s">
        <v>11</v>
      </c>
      <c r="O1" s="3" t="s">
        <v>69</v>
      </c>
      <c r="P1" s="3" t="s">
        <v>47</v>
      </c>
      <c r="Q1" s="3" t="s">
        <v>8</v>
      </c>
      <c r="R1" s="17" t="s">
        <v>7</v>
      </c>
      <c r="S1" s="26" t="s">
        <v>12</v>
      </c>
      <c r="T1" s="26" t="s">
        <v>32</v>
      </c>
      <c r="U1" s="17" t="s">
        <v>28</v>
      </c>
      <c r="V1" s="17" t="s">
        <v>29</v>
      </c>
      <c r="W1" s="22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9"/>
      <c r="AJ1" s="29"/>
      <c r="AK1" s="13"/>
    </row>
    <row r="2" spans="1:37" ht="23" x14ac:dyDescent="0.25">
      <c r="A2" s="122" t="s">
        <v>49</v>
      </c>
      <c r="B2" s="36">
        <v>155</v>
      </c>
      <c r="C2" s="9" t="s">
        <v>16</v>
      </c>
      <c r="D2" s="21" t="str">
        <f>VLOOKUP($A2,Total!$A:$D,3,FALSE)</f>
        <v>1A</v>
      </c>
      <c r="E2" s="38">
        <v>0.94638959323517446</v>
      </c>
      <c r="F2" s="113">
        <v>55</v>
      </c>
      <c r="G2" s="113">
        <v>52.8</v>
      </c>
      <c r="H2" s="42"/>
      <c r="I2" s="6">
        <f>IF(MIN(F2:H2)&gt;0,MIN(F2:H2),"")</f>
        <v>52.8</v>
      </c>
      <c r="J2" s="8">
        <f>IF(I2="","",I2*$E2)</f>
        <v>49.969370522817208</v>
      </c>
      <c r="K2" s="19">
        <f>IF(I2="","",RANK(J2,J$2:J$15,1))</f>
        <v>1</v>
      </c>
      <c r="L2" s="113">
        <v>53.25</v>
      </c>
      <c r="M2" s="113">
        <v>52.47</v>
      </c>
      <c r="N2" s="113">
        <v>51.63</v>
      </c>
      <c r="O2" s="110"/>
      <c r="P2" s="8">
        <f>IF(MIN(L2:N2)&gt;0,MIN(L2:N2),"")</f>
        <v>51.63</v>
      </c>
      <c r="Q2" s="8">
        <f>IF(P2="","",P2*$E2)</f>
        <v>48.862094698732058</v>
      </c>
      <c r="R2" s="18">
        <f>IF(P2="","",IF(AND(V2="",U2&gt;15),10,IF(V2="",25-U2,IF(V2&gt;15,10,25-V2))))</f>
        <v>25</v>
      </c>
      <c r="S2" s="19">
        <f>IF(P2="","",RANK(Q2,Q$2:Q$15,1))</f>
        <v>1</v>
      </c>
      <c r="T2" s="21" t="str">
        <f>"TVR-"&amp;VLOOKUP($A2,Total!$A:$AI,Total!$AI$1,FALSE)</f>
        <v>TVR-B</v>
      </c>
      <c r="U2" s="41">
        <f>IF(P2="","",IF(S2="1",0,Q2-MIN(Q$2:Q$15)))</f>
        <v>0</v>
      </c>
      <c r="V2" s="18" t="str">
        <f>IF(P2="","",IF(MIN(Q$2:Q$15)&lt;60,"",IF(S2="1",0,(60/MIN(Q$2:Q$15)*Q2)-60)))</f>
        <v/>
      </c>
      <c r="W2" s="74"/>
      <c r="X2" s="75"/>
      <c r="Y2" s="32"/>
      <c r="Z2" s="32"/>
      <c r="AA2" s="33"/>
      <c r="AB2" s="11"/>
      <c r="AC2" s="34"/>
      <c r="AD2" s="34"/>
      <c r="AE2" s="34"/>
      <c r="AF2" s="11"/>
      <c r="AG2" s="11"/>
      <c r="AH2" s="35"/>
      <c r="AI2" s="35"/>
      <c r="AJ2" s="35"/>
      <c r="AK2" s="22"/>
    </row>
    <row r="3" spans="1:37" ht="23" x14ac:dyDescent="0.25">
      <c r="A3" s="4" t="s">
        <v>61</v>
      </c>
      <c r="B3" s="36">
        <v>156</v>
      </c>
      <c r="C3" s="9" t="s">
        <v>62</v>
      </c>
      <c r="D3" s="21" t="str">
        <f>VLOOKUP($A3,Total!$A:$D,3,FALSE)</f>
        <v>1B</v>
      </c>
      <c r="E3" s="38">
        <v>0.98848710485559299</v>
      </c>
      <c r="F3" s="113" t="s">
        <v>114</v>
      </c>
      <c r="G3" s="113">
        <v>56.83</v>
      </c>
      <c r="H3" s="42"/>
      <c r="I3" s="6">
        <f>IF(MIN(F3:H3)&gt;0,MIN(F3:H3),"")</f>
        <v>56.83</v>
      </c>
      <c r="J3" s="8">
        <f>IF(I3="","",I3*$E3)</f>
        <v>56.175722168943345</v>
      </c>
      <c r="K3" s="19">
        <f>IF(I3="","",RANK(J3,J$2:J$15,1))</f>
        <v>2</v>
      </c>
      <c r="L3" s="113">
        <v>55.1</v>
      </c>
      <c r="M3" s="113">
        <v>53.42</v>
      </c>
      <c r="N3" s="113">
        <v>52.46</v>
      </c>
      <c r="O3" s="110"/>
      <c r="P3" s="8">
        <f>IF(MIN(L3:N3)&gt;0,MIN(L3:N3),"")</f>
        <v>52.46</v>
      </c>
      <c r="Q3" s="8">
        <f>IF(P3="","",P3*$E3)</f>
        <v>51.856033520724409</v>
      </c>
      <c r="R3" s="18">
        <f>IF(P3="","",IF(AND(V3="",U3&gt;15),10,IF(V3="",25-U3,IF(V3&gt;15,10,25-V3))))</f>
        <v>22.006061178007648</v>
      </c>
      <c r="S3" s="19">
        <f>IF(P3="","",RANK(Q3,Q$2:Q$15,1))</f>
        <v>2</v>
      </c>
      <c r="T3" s="21" t="str">
        <f>"TVR-"&amp;VLOOKUP($A3,Total!$A:$AI,Total!$AI$1,FALSE)</f>
        <v>TVR-B</v>
      </c>
      <c r="U3" s="41">
        <f>IF(P3="","",IF(S3="1",0,Q3-MIN(Q$2:Q$15)))</f>
        <v>2.9939388219923515</v>
      </c>
      <c r="V3" s="18" t="str">
        <f>IF(P3="","",IF(MIN(Q$2:Q$15)&lt;60,"",IF(S3="1",0,(60/MIN(Q$2:Q$15)*Q3)-60)))</f>
        <v/>
      </c>
      <c r="W3" s="74"/>
      <c r="X3" s="75"/>
      <c r="Y3" s="32"/>
      <c r="Z3" s="32"/>
      <c r="AA3" s="33"/>
      <c r="AB3" s="11"/>
      <c r="AC3" s="34"/>
      <c r="AD3" s="34"/>
      <c r="AE3" s="34"/>
      <c r="AF3" s="11"/>
      <c r="AG3" s="11"/>
      <c r="AH3" s="35"/>
      <c r="AI3" s="35"/>
      <c r="AJ3" s="35"/>
      <c r="AK3" s="22"/>
    </row>
    <row r="4" spans="1:37" ht="23" x14ac:dyDescent="0.25">
      <c r="A4" s="122" t="s">
        <v>86</v>
      </c>
      <c r="B4" s="36">
        <v>157</v>
      </c>
      <c r="C4" s="9" t="s">
        <v>55</v>
      </c>
      <c r="D4" s="21" t="str">
        <f>VLOOKUP($A4,Total!$A:$D,3,FALSE)</f>
        <v>1B</v>
      </c>
      <c r="E4" s="38">
        <v>0.97589576862214944</v>
      </c>
      <c r="F4" s="113">
        <v>63.89</v>
      </c>
      <c r="G4" s="113">
        <v>57.68</v>
      </c>
      <c r="H4" s="42"/>
      <c r="I4" s="6">
        <f>IF(MIN(F4:H4)&gt;0,MIN(F4:H4),"")</f>
        <v>57.68</v>
      </c>
      <c r="J4" s="8">
        <f>IF(I4="","",I4*$E4)</f>
        <v>56.289667934125582</v>
      </c>
      <c r="K4" s="19">
        <f>IF(I4="","",RANK(J4,J$2:J$15,1))</f>
        <v>3</v>
      </c>
      <c r="L4" s="113">
        <v>55.9</v>
      </c>
      <c r="M4" s="113">
        <v>57.23</v>
      </c>
      <c r="N4" s="113">
        <v>55.42</v>
      </c>
      <c r="O4" s="110"/>
      <c r="P4" s="8">
        <f>IF(MIN(L4:N4)&gt;0,MIN(L4:N4),"")</f>
        <v>55.42</v>
      </c>
      <c r="Q4" s="8">
        <f>IF(P4="","",P4*$E4)</f>
        <v>54.084143497039527</v>
      </c>
      <c r="R4" s="18">
        <f>IF(P4="","",IF(AND(V4="",U4&gt;15),10,IF(V4="",25-U4,IF(V4&gt;15,10,25-V4))))</f>
        <v>19.777951201692531</v>
      </c>
      <c r="S4" s="19">
        <f>IF(P4="","",RANK(Q4,Q$2:Q$15,1))</f>
        <v>3</v>
      </c>
      <c r="T4" s="21" t="str">
        <f>"TVR-"&amp;VLOOKUP($A4,Total!$A:$AI,Total!$AI$1,FALSE)</f>
        <v>TVR-B</v>
      </c>
      <c r="U4" s="41">
        <f>IF(P4="","",IF(S4="1",0,Q4-MIN(Q$2:Q$15)))</f>
        <v>5.222048798307469</v>
      </c>
      <c r="V4" s="18" t="str">
        <f>IF(P4="","",IF(MIN(Q$2:Q$15)&lt;60,"",IF(S4="1",0,(60/MIN(Q$2:Q$15)*Q4)-60)))</f>
        <v/>
      </c>
      <c r="W4" s="74"/>
      <c r="X4" s="75"/>
      <c r="Y4" s="32"/>
      <c r="Z4" s="32"/>
      <c r="AA4" s="33"/>
      <c r="AB4" s="11"/>
      <c r="AC4" s="34"/>
      <c r="AD4" s="34"/>
      <c r="AE4" s="34"/>
      <c r="AF4" s="11"/>
      <c r="AG4" s="11"/>
      <c r="AH4" s="35"/>
      <c r="AI4" s="35"/>
      <c r="AJ4" s="35"/>
      <c r="AK4" s="22"/>
    </row>
    <row r="5" spans="1:37" ht="23" x14ac:dyDescent="0.25">
      <c r="A5" s="122" t="s">
        <v>87</v>
      </c>
      <c r="B5" s="36">
        <v>957</v>
      </c>
      <c r="C5" s="9" t="s">
        <v>55</v>
      </c>
      <c r="D5" s="21" t="str">
        <f>VLOOKUP($A5,Total!$A:$D,3,FALSE)</f>
        <v>1B</v>
      </c>
      <c r="E5" s="38">
        <v>0.97589576862214944</v>
      </c>
      <c r="F5" s="113">
        <v>80.739999999999995</v>
      </c>
      <c r="G5" s="113">
        <v>68.31</v>
      </c>
      <c r="H5" s="42"/>
      <c r="I5" s="6">
        <f>IF(MIN(F5:H5)&gt;0,MIN(F5:H5),"")</f>
        <v>68.31</v>
      </c>
      <c r="J5" s="8">
        <f>IF(I5="","",I5*$E5)</f>
        <v>66.663439954579033</v>
      </c>
      <c r="K5" s="19">
        <f>IF(I5="","",RANK(J5,J$2:J$15,1))</f>
        <v>4</v>
      </c>
      <c r="L5" s="113">
        <v>66.3</v>
      </c>
      <c r="M5" s="113">
        <v>67.03</v>
      </c>
      <c r="N5" s="113">
        <v>64.72</v>
      </c>
      <c r="O5" s="110"/>
      <c r="P5" s="8">
        <f>IF(MIN(L5:N5)&gt;0,MIN(L5:N5),"")</f>
        <v>64.72</v>
      </c>
      <c r="Q5" s="8">
        <f>IF(P5="","",P5*$E5)</f>
        <v>63.159974145225512</v>
      </c>
      <c r="R5" s="18">
        <f>IF(P5="","",IF(AND(V5="",U5&gt;15),10,IF(V5="",25-U5,IF(V5&gt;15,10,25-V5))))</f>
        <v>10.702120553506546</v>
      </c>
      <c r="S5" s="19">
        <f>IF(P5="","",RANK(Q5,Q$2:Q$15,1))</f>
        <v>4</v>
      </c>
      <c r="T5" s="21" t="str">
        <f>"TVR-"&amp;VLOOKUP($A5,Total!$A:$AI,Total!$AI$1,FALSE)</f>
        <v>TVR-B</v>
      </c>
      <c r="U5" s="41">
        <f>IF(P5="","",IF(S5="1",0,Q5-MIN(Q$2:Q$15)))</f>
        <v>14.297879446493454</v>
      </c>
      <c r="V5" s="18" t="str">
        <f>IF(P5="","",IF(MIN(Q$2:Q$15)&lt;60,"",IF(S5="1",0,(60/MIN(Q$2:Q$15)*Q5)-60)))</f>
        <v/>
      </c>
      <c r="W5" s="74"/>
      <c r="X5" s="75"/>
      <c r="Y5" s="32"/>
      <c r="Z5" s="32"/>
      <c r="AA5" s="33"/>
      <c r="AB5" s="11"/>
      <c r="AC5" s="34"/>
      <c r="AD5" s="34"/>
      <c r="AE5" s="34"/>
      <c r="AF5" s="11"/>
      <c r="AG5" s="11"/>
      <c r="AH5" s="35"/>
      <c r="AI5" s="35"/>
      <c r="AJ5" s="35"/>
      <c r="AK5" s="22"/>
    </row>
    <row r="6" spans="1:37" ht="23" x14ac:dyDescent="0.25">
      <c r="A6" s="4"/>
      <c r="B6" s="36"/>
      <c r="C6" s="9" t="e">
        <f>VLOOKUP($A6,Total!$A:$D,2,FALSE)</f>
        <v>#N/A</v>
      </c>
      <c r="D6" s="21" t="e">
        <f>VLOOKUP($A6,Total!$A:$D,3,FALSE)</f>
        <v>#N/A</v>
      </c>
      <c r="E6" s="38" t="e">
        <f>VLOOKUP($A6,Total!$A:$D,4,FALSE)</f>
        <v>#N/A</v>
      </c>
      <c r="F6" s="113"/>
      <c r="G6" s="113"/>
      <c r="H6" s="42"/>
      <c r="I6" s="6" t="str">
        <f>IF(MIN(F6:H6)&gt;0,MIN(F6:H6),"")</f>
        <v/>
      </c>
      <c r="J6" s="8" t="str">
        <f>IF(I6="","",I6*$E6)</f>
        <v/>
      </c>
      <c r="K6" s="19" t="str">
        <f>IF(I6="","",RANK(J6,J$2:J$15,1))</f>
        <v/>
      </c>
      <c r="L6" s="113"/>
      <c r="M6" s="113"/>
      <c r="N6" s="113"/>
      <c r="O6" s="110"/>
      <c r="P6" s="8" t="str">
        <f>IF(MIN(L6:N6)&gt;0,MIN(L6:N6),"")</f>
        <v/>
      </c>
      <c r="Q6" s="8" t="str">
        <f>IF(P6="","",P6*$E6)</f>
        <v/>
      </c>
      <c r="R6" s="18" t="str">
        <f>IF(P6="","",IF(AND(V6="",U6&gt;15),10,IF(V6="",25-U6,IF(V6&gt;15,10,25-V6))))</f>
        <v/>
      </c>
      <c r="S6" s="19" t="str">
        <f>IF(P6="","",RANK(Q6,Q$2:Q$15,1))</f>
        <v/>
      </c>
      <c r="T6" s="21" t="e">
        <f>"TVR-"&amp;VLOOKUP($A6,Total!$A:$AI,Total!$AI$1,FALSE)</f>
        <v>#N/A</v>
      </c>
      <c r="U6" s="41" t="str">
        <f>IF(P6="","",IF(S6="1",0,Q6-MIN(Q$2:Q$15)))</f>
        <v/>
      </c>
      <c r="V6" s="18" t="str">
        <f>IF(P6="","",IF(MIN(Q$2:Q$15)&lt;60,"",IF(S6="1",0,(60/MIN(Q$2:Q$15)*Q6)-60)))</f>
        <v/>
      </c>
      <c r="W6" s="74"/>
      <c r="X6" s="75"/>
      <c r="Y6" s="32"/>
      <c r="Z6" s="32"/>
      <c r="AA6" s="33"/>
      <c r="AB6" s="11"/>
      <c r="AC6" s="34"/>
      <c r="AD6" s="34"/>
      <c r="AE6" s="34"/>
      <c r="AF6" s="11"/>
      <c r="AG6" s="11"/>
      <c r="AH6" s="35"/>
      <c r="AI6" s="35"/>
      <c r="AJ6" s="35"/>
      <c r="AK6" s="22"/>
    </row>
    <row r="7" spans="1:37" ht="23" x14ac:dyDescent="0.25">
      <c r="A7" s="4"/>
      <c r="B7" s="36"/>
      <c r="C7" s="9" t="e">
        <f>VLOOKUP($A7,Total!$A:$D,2,FALSE)</f>
        <v>#N/A</v>
      </c>
      <c r="D7" s="21" t="e">
        <f>VLOOKUP($A7,Total!$A:$D,3,FALSE)</f>
        <v>#N/A</v>
      </c>
      <c r="E7" s="38" t="e">
        <f>VLOOKUP($A7,Total!$A:$D,4,FALSE)</f>
        <v>#N/A</v>
      </c>
      <c r="F7" s="40"/>
      <c r="G7" s="40"/>
      <c r="H7" s="42"/>
      <c r="I7" s="6" t="str">
        <f t="shared" ref="I7:I10" si="0">IF(MIN(F7:H7)&gt;0,MIN(F7:H7),"")</f>
        <v/>
      </c>
      <c r="J7" s="8" t="str">
        <f t="shared" ref="J7:J10" si="1">IF(I7="","",I7*$E7)</f>
        <v/>
      </c>
      <c r="K7" s="19" t="str">
        <f t="shared" ref="K7:K10" si="2">IF(I7="","",RANK(J7,J$2:J$15,1))</f>
        <v/>
      </c>
      <c r="L7" s="40"/>
      <c r="M7" s="40"/>
      <c r="N7" s="40"/>
      <c r="O7" s="110"/>
      <c r="P7" s="8" t="str">
        <f t="shared" ref="P7:P10" si="3">IF(MIN(L7:N7)&gt;0,MIN(L7:N7),"")</f>
        <v/>
      </c>
      <c r="Q7" s="8" t="str">
        <f t="shared" ref="Q7:Q10" si="4">IF(P7="","",P7*$E7)</f>
        <v/>
      </c>
      <c r="R7" s="18" t="str">
        <f t="shared" ref="R7:R15" si="5">IF(P7="","",IF(AND(V7="",U7&gt;15),10,IF(V7="",25-U7,IF(V7&gt;15,10,25-V7))))</f>
        <v/>
      </c>
      <c r="S7" s="19" t="str">
        <f t="shared" ref="S7:S10" si="6">IF(P7="","",RANK(Q7,Q$2:Q$15,1))</f>
        <v/>
      </c>
      <c r="T7" s="21" t="e">
        <f>"TVR-"&amp;VLOOKUP($A7,Total!$A:$AI,Total!$AI$1,FALSE)</f>
        <v>#N/A</v>
      </c>
      <c r="U7" s="41" t="str">
        <f t="shared" ref="U7:U15" si="7">IF(P7="","",IF(S7="1",0,Q7-MIN(Q$2:Q$15)))</f>
        <v/>
      </c>
      <c r="V7" s="18" t="str">
        <f t="shared" ref="V7:V15" si="8">IF(P7="","",IF(MIN(Q$2:Q$15)&lt;60,"",IF(S7="1",0,(60/MIN(Q$2:Q$15)*Q7)-60)))</f>
        <v/>
      </c>
      <c r="W7" s="74"/>
      <c r="X7" s="75"/>
      <c r="Y7" s="32"/>
      <c r="Z7" s="32"/>
      <c r="AA7" s="33"/>
      <c r="AB7" s="11"/>
      <c r="AC7" s="34"/>
      <c r="AD7" s="34"/>
      <c r="AE7" s="34"/>
      <c r="AF7" s="11"/>
      <c r="AG7" s="11"/>
      <c r="AH7" s="35"/>
      <c r="AI7" s="35"/>
      <c r="AJ7" s="35"/>
      <c r="AK7" s="22"/>
    </row>
    <row r="8" spans="1:37" ht="23" x14ac:dyDescent="0.25">
      <c r="A8" s="4"/>
      <c r="B8" s="36"/>
      <c r="C8" s="9" t="e">
        <f>VLOOKUP($A8,Total!$A:$D,2,FALSE)</f>
        <v>#N/A</v>
      </c>
      <c r="D8" s="21" t="e">
        <f>VLOOKUP($A8,Total!$A:$D,3,FALSE)</f>
        <v>#N/A</v>
      </c>
      <c r="E8" s="38" t="e">
        <f>VLOOKUP($A8,Total!$A:$D,4,FALSE)</f>
        <v>#N/A</v>
      </c>
      <c r="F8" s="40"/>
      <c r="G8" s="40"/>
      <c r="H8" s="42"/>
      <c r="I8" s="6" t="str">
        <f t="shared" si="0"/>
        <v/>
      </c>
      <c r="J8" s="8" t="str">
        <f t="shared" si="1"/>
        <v/>
      </c>
      <c r="K8" s="19" t="str">
        <f t="shared" si="2"/>
        <v/>
      </c>
      <c r="L8" s="40"/>
      <c r="M8" s="40"/>
      <c r="N8" s="40"/>
      <c r="O8" s="110"/>
      <c r="P8" s="8" t="str">
        <f t="shared" si="3"/>
        <v/>
      </c>
      <c r="Q8" s="8" t="str">
        <f t="shared" si="4"/>
        <v/>
      </c>
      <c r="R8" s="18" t="str">
        <f t="shared" si="5"/>
        <v/>
      </c>
      <c r="S8" s="19" t="str">
        <f t="shared" si="6"/>
        <v/>
      </c>
      <c r="T8" s="21" t="e">
        <f>"TVR-"&amp;VLOOKUP($A8,Total!$A:$AI,Total!$AI$1,FALSE)</f>
        <v>#N/A</v>
      </c>
      <c r="U8" s="41" t="str">
        <f t="shared" si="7"/>
        <v/>
      </c>
      <c r="V8" s="18" t="str">
        <f t="shared" si="8"/>
        <v/>
      </c>
      <c r="W8" s="74"/>
      <c r="X8" s="75"/>
      <c r="Y8" s="32"/>
      <c r="Z8" s="32"/>
      <c r="AA8" s="33"/>
      <c r="AB8" s="11"/>
      <c r="AC8" s="34"/>
      <c r="AD8" s="34"/>
      <c r="AE8" s="34"/>
      <c r="AF8" s="11"/>
      <c r="AG8" s="11"/>
      <c r="AH8" s="35"/>
      <c r="AI8" s="35"/>
      <c r="AJ8" s="35"/>
      <c r="AK8" s="22"/>
    </row>
    <row r="9" spans="1:37" ht="23" x14ac:dyDescent="0.25">
      <c r="A9" s="4"/>
      <c r="B9" s="36"/>
      <c r="C9" s="9" t="e">
        <f>VLOOKUP($A9,Total!$A:$D,2,FALSE)</f>
        <v>#N/A</v>
      </c>
      <c r="D9" s="21" t="e">
        <f>VLOOKUP($A9,Total!$A:$D,3,FALSE)</f>
        <v>#N/A</v>
      </c>
      <c r="E9" s="38" t="e">
        <f>VLOOKUP($A9,Total!$A:$D,4,FALSE)</f>
        <v>#N/A</v>
      </c>
      <c r="F9" s="40"/>
      <c r="G9" s="40"/>
      <c r="H9" s="42"/>
      <c r="I9" s="6" t="str">
        <f t="shared" si="0"/>
        <v/>
      </c>
      <c r="J9" s="8" t="str">
        <f t="shared" si="1"/>
        <v/>
      </c>
      <c r="K9" s="19" t="str">
        <f t="shared" si="2"/>
        <v/>
      </c>
      <c r="L9" s="40"/>
      <c r="M9" s="40"/>
      <c r="N9" s="40"/>
      <c r="O9" s="110"/>
      <c r="P9" s="8" t="str">
        <f t="shared" si="3"/>
        <v/>
      </c>
      <c r="Q9" s="8" t="str">
        <f t="shared" si="4"/>
        <v/>
      </c>
      <c r="R9" s="18" t="str">
        <f t="shared" si="5"/>
        <v/>
      </c>
      <c r="S9" s="19" t="str">
        <f t="shared" si="6"/>
        <v/>
      </c>
      <c r="T9" s="21" t="e">
        <f>"TVR-"&amp;VLOOKUP($A9,Total!$A:$AI,Total!$AI$1,FALSE)</f>
        <v>#N/A</v>
      </c>
      <c r="U9" s="41" t="str">
        <f t="shared" si="7"/>
        <v/>
      </c>
      <c r="V9" s="18" t="str">
        <f t="shared" si="8"/>
        <v/>
      </c>
      <c r="W9" s="74"/>
      <c r="X9" s="75"/>
      <c r="Y9" s="32"/>
      <c r="Z9" s="32"/>
      <c r="AA9" s="33"/>
      <c r="AB9" s="11"/>
      <c r="AC9" s="34"/>
      <c r="AD9" s="34"/>
      <c r="AE9" s="34"/>
      <c r="AF9" s="11"/>
      <c r="AG9" s="11"/>
      <c r="AH9" s="35"/>
      <c r="AI9" s="35"/>
      <c r="AJ9" s="35"/>
      <c r="AK9" s="22"/>
    </row>
    <row r="10" spans="1:37" ht="23" x14ac:dyDescent="0.25">
      <c r="A10" s="4"/>
      <c r="B10" s="36"/>
      <c r="C10" s="9" t="e">
        <f>VLOOKUP($A10,Total!$A:$D,2,FALSE)</f>
        <v>#N/A</v>
      </c>
      <c r="D10" s="21" t="e">
        <f>VLOOKUP($A10,Total!$A:$D,3,FALSE)</f>
        <v>#N/A</v>
      </c>
      <c r="E10" s="38" t="e">
        <f>VLOOKUP($A10,Total!$A:$D,4,FALSE)</f>
        <v>#N/A</v>
      </c>
      <c r="F10" s="40"/>
      <c r="G10" s="40"/>
      <c r="H10" s="42"/>
      <c r="I10" s="6" t="str">
        <f t="shared" si="0"/>
        <v/>
      </c>
      <c r="J10" s="8" t="str">
        <f t="shared" si="1"/>
        <v/>
      </c>
      <c r="K10" s="19" t="str">
        <f t="shared" si="2"/>
        <v/>
      </c>
      <c r="L10" s="40"/>
      <c r="M10" s="40"/>
      <c r="N10" s="40"/>
      <c r="O10" s="110"/>
      <c r="P10" s="8" t="str">
        <f t="shared" si="3"/>
        <v/>
      </c>
      <c r="Q10" s="8" t="str">
        <f t="shared" si="4"/>
        <v/>
      </c>
      <c r="R10" s="18" t="str">
        <f t="shared" si="5"/>
        <v/>
      </c>
      <c r="S10" s="19" t="str">
        <f t="shared" si="6"/>
        <v/>
      </c>
      <c r="T10" s="21" t="e">
        <f>"TVR-"&amp;VLOOKUP($A10,Total!$A:$AI,Total!$AI$1,FALSE)</f>
        <v>#N/A</v>
      </c>
      <c r="U10" s="41" t="str">
        <f t="shared" si="7"/>
        <v/>
      </c>
      <c r="V10" s="18" t="str">
        <f t="shared" si="8"/>
        <v/>
      </c>
      <c r="W10" s="74"/>
      <c r="X10" s="75"/>
      <c r="Y10" s="32"/>
      <c r="Z10" s="32"/>
      <c r="AA10" s="33"/>
      <c r="AB10" s="11"/>
      <c r="AC10" s="34"/>
      <c r="AD10" s="34"/>
      <c r="AE10" s="34"/>
      <c r="AF10" s="11"/>
      <c r="AG10" s="11"/>
      <c r="AH10" s="35"/>
      <c r="AI10" s="35"/>
      <c r="AJ10" s="35"/>
      <c r="AK10" s="22"/>
    </row>
    <row r="11" spans="1:37" ht="23" x14ac:dyDescent="0.25">
      <c r="A11" s="4"/>
      <c r="B11" s="36"/>
      <c r="C11" s="9" t="e">
        <f>VLOOKUP($A11,Total!$A:$D,2,FALSE)</f>
        <v>#N/A</v>
      </c>
      <c r="D11" s="21" t="e">
        <f>VLOOKUP($A11,Total!$A:$D,3,FALSE)</f>
        <v>#N/A</v>
      </c>
      <c r="E11" s="38" t="e">
        <f>VLOOKUP($A11,Total!$A:$D,4,FALSE)</f>
        <v>#N/A</v>
      </c>
      <c r="F11" s="40"/>
      <c r="G11" s="40"/>
      <c r="H11" s="42"/>
      <c r="I11" s="6" t="str">
        <f t="shared" ref="I11:I15" si="9">IF(MIN(F11:H11)&gt;0,MIN(F11:H11),"")</f>
        <v/>
      </c>
      <c r="J11" s="8" t="str">
        <f t="shared" ref="J11:J13" si="10">IF(I11="","",I11*$E11)</f>
        <v/>
      </c>
      <c r="K11" s="19" t="str">
        <f t="shared" ref="K11:K13" si="11">IF(I11="","",RANK(J11,J$2:J$15,1))</f>
        <v/>
      </c>
      <c r="L11" s="40"/>
      <c r="M11" s="40"/>
      <c r="N11" s="40"/>
      <c r="O11" s="110"/>
      <c r="P11" s="8" t="str">
        <f t="shared" ref="P11:P13" si="12">IF(MIN(L11:N11)&gt;0,MIN(L11:N11),"")</f>
        <v/>
      </c>
      <c r="Q11" s="8" t="str">
        <f t="shared" ref="Q11:Q13" si="13">IF(P11="","",P11*$E11)</f>
        <v/>
      </c>
      <c r="R11" s="18" t="str">
        <f t="shared" si="5"/>
        <v/>
      </c>
      <c r="S11" s="19" t="str">
        <f t="shared" ref="S11:S13" si="14">IF(P11="","",RANK(Q11,Q$2:Q$15,1))</f>
        <v/>
      </c>
      <c r="T11" s="21" t="e">
        <f>"TVR-"&amp;VLOOKUP($A11,Total!$A:$AI,Total!$AI$1,FALSE)</f>
        <v>#N/A</v>
      </c>
      <c r="U11" s="41" t="str">
        <f t="shared" si="7"/>
        <v/>
      </c>
      <c r="V11" s="18" t="str">
        <f t="shared" si="8"/>
        <v/>
      </c>
      <c r="W11" s="30"/>
      <c r="X11" s="31"/>
      <c r="Y11" s="32"/>
      <c r="Z11" s="32"/>
      <c r="AA11" s="33"/>
      <c r="AB11" s="11"/>
      <c r="AC11" s="34"/>
      <c r="AD11" s="34"/>
      <c r="AE11" s="34"/>
      <c r="AF11" s="11"/>
      <c r="AG11" s="11"/>
      <c r="AH11" s="35"/>
      <c r="AI11" s="35"/>
      <c r="AJ11" s="35"/>
      <c r="AK11" s="22"/>
    </row>
    <row r="12" spans="1:37" ht="23" x14ac:dyDescent="0.25">
      <c r="A12" s="4"/>
      <c r="B12" s="36"/>
      <c r="C12" s="9" t="e">
        <f>VLOOKUP($A12,Total!$A:$D,2,FALSE)</f>
        <v>#N/A</v>
      </c>
      <c r="D12" s="21" t="e">
        <f>VLOOKUP($A12,Total!$A:$D,3,FALSE)</f>
        <v>#N/A</v>
      </c>
      <c r="E12" s="38" t="e">
        <f>VLOOKUP($A12,Total!$A:$D,4,FALSE)</f>
        <v>#N/A</v>
      </c>
      <c r="F12" s="40"/>
      <c r="G12" s="40"/>
      <c r="H12" s="42"/>
      <c r="I12" s="6" t="str">
        <f t="shared" si="9"/>
        <v/>
      </c>
      <c r="J12" s="8" t="str">
        <f t="shared" si="10"/>
        <v/>
      </c>
      <c r="K12" s="19" t="str">
        <f t="shared" si="11"/>
        <v/>
      </c>
      <c r="L12" s="40"/>
      <c r="M12" s="40"/>
      <c r="N12" s="40"/>
      <c r="O12" s="110"/>
      <c r="P12" s="8" t="str">
        <f t="shared" si="12"/>
        <v/>
      </c>
      <c r="Q12" s="8" t="str">
        <f t="shared" si="13"/>
        <v/>
      </c>
      <c r="R12" s="18" t="str">
        <f t="shared" si="5"/>
        <v/>
      </c>
      <c r="S12" s="19" t="str">
        <f t="shared" si="14"/>
        <v/>
      </c>
      <c r="T12" s="21" t="e">
        <f>"TVR-"&amp;VLOOKUP($A12,Total!$A:$AI,Total!$AI$1,FALSE)</f>
        <v>#N/A</v>
      </c>
      <c r="U12" s="41" t="str">
        <f t="shared" si="7"/>
        <v/>
      </c>
      <c r="V12" s="18" t="str">
        <f t="shared" si="8"/>
        <v/>
      </c>
      <c r="W12" s="30"/>
      <c r="X12" s="31"/>
      <c r="Y12" s="32"/>
      <c r="Z12" s="32"/>
      <c r="AA12" s="33"/>
      <c r="AB12" s="11"/>
      <c r="AC12" s="34"/>
      <c r="AD12" s="34"/>
      <c r="AE12" s="34"/>
      <c r="AF12" s="11"/>
      <c r="AG12" s="11"/>
      <c r="AH12" s="35"/>
      <c r="AI12" s="35"/>
      <c r="AJ12" s="35"/>
      <c r="AK12" s="22"/>
    </row>
    <row r="13" spans="1:37" ht="23" x14ac:dyDescent="0.25">
      <c r="A13" s="4"/>
      <c r="B13" s="36"/>
      <c r="C13" s="9" t="e">
        <f>VLOOKUP($A13,Total!$A:$D,2,FALSE)</f>
        <v>#N/A</v>
      </c>
      <c r="D13" s="21" t="e">
        <f>VLOOKUP($A13,Total!$A:$D,3,FALSE)</f>
        <v>#N/A</v>
      </c>
      <c r="E13" s="38" t="e">
        <f>VLOOKUP($A13,Total!$A:$D,4,FALSE)</f>
        <v>#N/A</v>
      </c>
      <c r="F13" s="40"/>
      <c r="G13" s="40"/>
      <c r="H13" s="42"/>
      <c r="I13" s="6" t="str">
        <f t="shared" si="9"/>
        <v/>
      </c>
      <c r="J13" s="8" t="str">
        <f t="shared" si="10"/>
        <v/>
      </c>
      <c r="K13" s="19" t="str">
        <f t="shared" si="11"/>
        <v/>
      </c>
      <c r="L13" s="40"/>
      <c r="M13" s="40"/>
      <c r="N13" s="40"/>
      <c r="O13" s="110"/>
      <c r="P13" s="8" t="str">
        <f t="shared" si="12"/>
        <v/>
      </c>
      <c r="Q13" s="8" t="str">
        <f t="shared" si="13"/>
        <v/>
      </c>
      <c r="R13" s="18" t="str">
        <f t="shared" si="5"/>
        <v/>
      </c>
      <c r="S13" s="19" t="str">
        <f t="shared" si="14"/>
        <v/>
      </c>
      <c r="T13" s="21" t="e">
        <f>"TVR-"&amp;VLOOKUP($A13,Total!$A:$AI,Total!$AI$1,FALSE)</f>
        <v>#N/A</v>
      </c>
      <c r="U13" s="41" t="str">
        <f t="shared" si="7"/>
        <v/>
      </c>
      <c r="V13" s="18" t="str">
        <f t="shared" si="8"/>
        <v/>
      </c>
      <c r="W13" s="30"/>
      <c r="X13" s="31"/>
      <c r="Y13" s="32"/>
      <c r="Z13" s="32"/>
      <c r="AA13" s="33"/>
      <c r="AB13" s="11"/>
      <c r="AC13" s="34"/>
      <c r="AD13" s="34"/>
      <c r="AE13" s="34"/>
      <c r="AF13" s="11"/>
      <c r="AG13" s="11"/>
      <c r="AH13" s="35"/>
      <c r="AI13" s="35"/>
      <c r="AJ13" s="35"/>
      <c r="AK13" s="22"/>
    </row>
    <row r="14" spans="1:37" ht="23" x14ac:dyDescent="0.25">
      <c r="A14" s="4"/>
      <c r="B14" s="36"/>
      <c r="C14" s="9" t="e">
        <f>VLOOKUP($A14,Total!$A:$D,2,FALSE)</f>
        <v>#N/A</v>
      </c>
      <c r="D14" s="21" t="e">
        <f>VLOOKUP($A14,Total!$A:$D,3,FALSE)</f>
        <v>#N/A</v>
      </c>
      <c r="E14" s="38" t="e">
        <f>VLOOKUP($A14,Total!$A:$D,4,FALSE)</f>
        <v>#N/A</v>
      </c>
      <c r="F14" s="40"/>
      <c r="G14" s="40"/>
      <c r="H14" s="42"/>
      <c r="I14" s="6" t="str">
        <f t="shared" si="9"/>
        <v/>
      </c>
      <c r="J14" s="8" t="str">
        <f t="shared" ref="J14:J15" si="15">IF(I14="","",I14*$E14)</f>
        <v/>
      </c>
      <c r="K14" s="19" t="str">
        <f>IF(I14="","",RANK(J14,J$2:J$15,1))</f>
        <v/>
      </c>
      <c r="L14" s="40"/>
      <c r="M14" s="40"/>
      <c r="N14" s="40"/>
      <c r="O14" s="110"/>
      <c r="P14" s="8" t="str">
        <f t="shared" ref="P14:P15" si="16">IF(MIN(L14:N14)&gt;0,MIN(L14:N14),"")</f>
        <v/>
      </c>
      <c r="Q14" s="8" t="str">
        <f t="shared" ref="Q14:Q15" si="17">IF(P14="","",P14*$E14)</f>
        <v/>
      </c>
      <c r="R14" s="18" t="str">
        <f t="shared" si="5"/>
        <v/>
      </c>
      <c r="S14" s="19" t="str">
        <f>IF(P14="","",RANK(Q14,Q$2:Q$15,1))</f>
        <v/>
      </c>
      <c r="T14" s="21" t="e">
        <f>"TVR-"&amp;VLOOKUP($A14,Total!$A:$AI,Total!$AI$1,FALSE)</f>
        <v>#N/A</v>
      </c>
      <c r="U14" s="41" t="str">
        <f t="shared" si="7"/>
        <v/>
      </c>
      <c r="V14" s="18" t="str">
        <f t="shared" si="8"/>
        <v/>
      </c>
      <c r="W14" s="30"/>
      <c r="X14" s="31"/>
      <c r="Y14" s="32"/>
      <c r="Z14" s="32"/>
      <c r="AA14" s="33"/>
      <c r="AB14" s="11"/>
      <c r="AC14" s="34"/>
      <c r="AD14" s="34"/>
      <c r="AE14" s="34"/>
      <c r="AF14" s="11"/>
      <c r="AG14" s="11"/>
      <c r="AH14" s="35"/>
      <c r="AI14" s="35"/>
      <c r="AJ14" s="35"/>
      <c r="AK14" s="22"/>
    </row>
    <row r="15" spans="1:37" ht="23" x14ac:dyDescent="0.25">
      <c r="A15" s="4"/>
      <c r="B15" s="36"/>
      <c r="C15" s="9" t="e">
        <f>VLOOKUP($A15,Total!$A:$D,2,FALSE)</f>
        <v>#N/A</v>
      </c>
      <c r="D15" s="21" t="e">
        <f>VLOOKUP($A15,Total!$A:$D,3,FALSE)</f>
        <v>#N/A</v>
      </c>
      <c r="E15" s="38" t="e">
        <f>VLOOKUP($A15,Total!$A:$D,4,FALSE)</f>
        <v>#N/A</v>
      </c>
      <c r="F15" s="40"/>
      <c r="G15" s="40"/>
      <c r="H15" s="42"/>
      <c r="I15" s="6" t="str">
        <f t="shared" si="9"/>
        <v/>
      </c>
      <c r="J15" s="8" t="str">
        <f t="shared" si="15"/>
        <v/>
      </c>
      <c r="K15" s="19" t="str">
        <f>IF(I15="","",RANK(J15,J$2:J$15,1))</f>
        <v/>
      </c>
      <c r="L15" s="40"/>
      <c r="M15" s="40"/>
      <c r="N15" s="42"/>
      <c r="O15" s="111"/>
      <c r="P15" s="8" t="str">
        <f t="shared" si="16"/>
        <v/>
      </c>
      <c r="Q15" s="8" t="str">
        <f t="shared" si="17"/>
        <v/>
      </c>
      <c r="R15" s="18" t="str">
        <f t="shared" si="5"/>
        <v/>
      </c>
      <c r="S15" s="19" t="str">
        <f>IF(P15="","",RANK(Q15,Q$2:Q$15,1))</f>
        <v/>
      </c>
      <c r="T15" s="21" t="e">
        <f>"TVR-"&amp;VLOOKUP($A15,Total!$A:$AI,Total!$AI$1,FALSE)</f>
        <v>#N/A</v>
      </c>
      <c r="U15" s="41" t="str">
        <f t="shared" si="7"/>
        <v/>
      </c>
      <c r="V15" s="18" t="str">
        <f t="shared" si="8"/>
        <v/>
      </c>
      <c r="W15" s="30"/>
      <c r="X15" s="31"/>
      <c r="Y15" s="32"/>
      <c r="Z15" s="32"/>
      <c r="AA15" s="33"/>
      <c r="AB15" s="11"/>
      <c r="AC15" s="34"/>
      <c r="AD15" s="34"/>
      <c r="AE15" s="34"/>
      <c r="AF15" s="11"/>
      <c r="AG15" s="11"/>
      <c r="AH15" s="35"/>
      <c r="AI15" s="35"/>
      <c r="AJ15" s="35"/>
      <c r="AK15" s="22"/>
    </row>
    <row r="16" spans="1:37" ht="30" x14ac:dyDescent="0.3">
      <c r="A16" s="131" t="s">
        <v>88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9" spans="19:19" x14ac:dyDescent="0.15">
      <c r="S19" s="37"/>
    </row>
  </sheetData>
  <autoFilter ref="A2:AK16" xr:uid="{00000000-0009-0000-0000-000004000000}"/>
  <sortState xmlns:xlrd2="http://schemas.microsoft.com/office/spreadsheetml/2017/richdata2" ref="A2:AK5">
    <sortCondition ref="S2:S5"/>
  </sortState>
  <customSheetViews>
    <customSheetView guid="{2058B569-9FBE-4F33-97AD-32A88DCF306E}" scale="75" showRuler="0">
      <pane xSplit="3" ySplit="2" topLeftCell="F9" activePane="bottomRight" state="frozenSplit"/>
      <selection pane="bottomRight" activeCell="U3" sqref="U3:U37"/>
      <pageMargins left="0.7" right="0.7" top="0.75" bottom="0.75" header="0.3" footer="0.3"/>
      <pageSetup paperSize="9" scale="78" orientation="landscape" horizontalDpi="4294967294" verticalDpi="4294967294"/>
    </customSheetView>
  </customSheetViews>
  <mergeCells count="1">
    <mergeCell ref="A16:T16"/>
  </mergeCells>
  <phoneticPr fontId="0" type="noConversion"/>
  <pageMargins left="0.36" right="0.28000000000000003" top="0.81" bottom="0.33" header="0.5" footer="0.5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fitToPage="1"/>
  </sheetPr>
  <dimension ref="A1:AI17"/>
  <sheetViews>
    <sheetView zoomScale="85" zoomScaleNormal="85" zoomScalePageLayoutView="85" workbookViewId="0">
      <selection activeCell="A2" sqref="A2:T5"/>
    </sheetView>
  </sheetViews>
  <sheetFormatPr baseColWidth="10" defaultColWidth="8.83203125" defaultRowHeight="13" x14ac:dyDescent="0.15"/>
  <cols>
    <col min="1" max="1" width="20.83203125" customWidth="1"/>
    <col min="2" max="2" width="9.6640625" customWidth="1"/>
    <col min="3" max="3" width="13.1640625" bestFit="1" customWidth="1"/>
    <col min="4" max="4" width="8.5" customWidth="1"/>
    <col min="5" max="5" width="9.83203125" customWidth="1"/>
    <col min="6" max="6" width="9.5" customWidth="1"/>
    <col min="7" max="8" width="8.33203125" customWidth="1"/>
    <col min="9" max="9" width="10.33203125" customWidth="1"/>
    <col min="10" max="10" width="8" bestFit="1" customWidth="1"/>
    <col min="11" max="11" width="8" customWidth="1"/>
    <col min="15" max="15" width="6.33203125" customWidth="1"/>
    <col min="23" max="23" width="10.5" customWidth="1"/>
    <col min="26" max="26" width="5.5" bestFit="1" customWidth="1"/>
    <col min="28" max="28" width="4.1640625" bestFit="1" customWidth="1"/>
    <col min="29" max="29" width="5" bestFit="1" customWidth="1"/>
  </cols>
  <sheetData>
    <row r="1" spans="1:35" ht="42" x14ac:dyDescent="0.15">
      <c r="A1" s="2" t="s">
        <v>0</v>
      </c>
      <c r="B1" s="2" t="s">
        <v>15</v>
      </c>
      <c r="C1" s="2" t="s">
        <v>1</v>
      </c>
      <c r="D1" s="14" t="s">
        <v>22</v>
      </c>
      <c r="E1" s="3" t="s">
        <v>6</v>
      </c>
      <c r="F1" s="3" t="s">
        <v>13</v>
      </c>
      <c r="G1" s="3" t="s">
        <v>14</v>
      </c>
      <c r="H1" s="3" t="s">
        <v>40</v>
      </c>
      <c r="I1" s="3" t="s">
        <v>17</v>
      </c>
      <c r="J1" s="3" t="s">
        <v>8</v>
      </c>
      <c r="K1" s="3" t="s">
        <v>46</v>
      </c>
      <c r="L1" s="3" t="s">
        <v>9</v>
      </c>
      <c r="M1" s="3" t="s">
        <v>10</v>
      </c>
      <c r="N1" s="3" t="s">
        <v>11</v>
      </c>
      <c r="O1" s="3" t="s">
        <v>69</v>
      </c>
      <c r="P1" s="3" t="s">
        <v>47</v>
      </c>
      <c r="Q1" s="3" t="s">
        <v>8</v>
      </c>
      <c r="R1" s="17" t="s">
        <v>7</v>
      </c>
      <c r="S1" s="26" t="s">
        <v>12</v>
      </c>
      <c r="T1" s="26" t="s">
        <v>32</v>
      </c>
      <c r="U1" s="17" t="s">
        <v>28</v>
      </c>
      <c r="V1" s="17" t="s">
        <v>29</v>
      </c>
    </row>
    <row r="2" spans="1:35" ht="23" x14ac:dyDescent="0.25">
      <c r="A2" s="4" t="s">
        <v>37</v>
      </c>
      <c r="B2" s="36">
        <v>264</v>
      </c>
      <c r="C2" s="9" t="s">
        <v>72</v>
      </c>
      <c r="D2" s="21" t="s">
        <v>42</v>
      </c>
      <c r="E2" s="38">
        <v>0.97575915145345882</v>
      </c>
      <c r="F2" s="59">
        <v>36.119999999999997</v>
      </c>
      <c r="G2" s="76">
        <v>36.15</v>
      </c>
      <c r="H2" s="42"/>
      <c r="I2" s="6">
        <f>IF(MIN(F2:H2)&gt;0,MIN(F2:H2),"")</f>
        <v>36.119999999999997</v>
      </c>
      <c r="J2" s="8">
        <f>IF(I2="","",I2*$E2)</f>
        <v>35.24442055049893</v>
      </c>
      <c r="K2" s="19">
        <f>IF(I2="","",RANK(J2,J$2:J$15,1))</f>
        <v>1</v>
      </c>
      <c r="L2" s="76">
        <v>37.71</v>
      </c>
      <c r="M2" s="76">
        <v>35.119999999999997</v>
      </c>
      <c r="N2" s="76"/>
      <c r="O2" s="112"/>
      <c r="P2" s="8">
        <f>IF(MIN(L2:N2)&gt;0,MIN(L2:N2),"")</f>
        <v>35.119999999999997</v>
      </c>
      <c r="Q2" s="8">
        <f>IF(P2="","",P2*$E2)</f>
        <v>34.26866139904547</v>
      </c>
      <c r="R2" s="48">
        <f>IF(P2="","",IF(AND(V2="",U2&gt;15),10,IF(V2="",25-U2,IF(V2&gt;15,10,25-V2))))</f>
        <v>25</v>
      </c>
      <c r="S2" s="19">
        <f>IF(P2="","",RANK(Q2,Q$2:Q$15,1))</f>
        <v>1</v>
      </c>
      <c r="T2" s="21" t="str">
        <f>"TVR-"&amp;VLOOKUP($A2,Total!$A:$AI,Total!$AI$1,FALSE)</f>
        <v>TVR-B</v>
      </c>
      <c r="U2" s="41">
        <f>IF(P2="","",IF(S2="1",0,Q2-MIN(Q$2:Q$15)))</f>
        <v>0</v>
      </c>
      <c r="V2" s="18" t="str">
        <f>IF(P2="","",IF(MIN(Q$2:Q$15)&lt;60,"",IF(S2="1",0,(60/MIN(Q$2:Q$15)*Q2)-60)))</f>
        <v/>
      </c>
    </row>
    <row r="3" spans="1:35" ht="23" x14ac:dyDescent="0.25">
      <c r="A3" s="4" t="s">
        <v>49</v>
      </c>
      <c r="B3" s="36">
        <v>263</v>
      </c>
      <c r="C3" s="9" t="s">
        <v>16</v>
      </c>
      <c r="D3" s="21" t="s">
        <v>30</v>
      </c>
      <c r="E3" s="38">
        <v>0.94638959323517446</v>
      </c>
      <c r="F3" s="59">
        <v>38.869999999999997</v>
      </c>
      <c r="G3" s="76">
        <v>39.47</v>
      </c>
      <c r="H3" s="42"/>
      <c r="I3" s="6">
        <f>IF(MIN(F3:H3)&gt;0,MIN(F3:H3),"")</f>
        <v>38.869999999999997</v>
      </c>
      <c r="J3" s="8">
        <f>IF(I3="","",I3*$E3)</f>
        <v>36.786163489051226</v>
      </c>
      <c r="K3" s="19">
        <f>IF(I3="","",RANK(J3,J$2:J$15,1))</f>
        <v>2</v>
      </c>
      <c r="L3" s="76">
        <v>38.72</v>
      </c>
      <c r="M3" s="76">
        <v>37.33</v>
      </c>
      <c r="N3" s="76"/>
      <c r="O3" s="112"/>
      <c r="P3" s="8">
        <f>IF(MIN(L3:N3)&gt;0,MIN(L3:N3),"")</f>
        <v>37.33</v>
      </c>
      <c r="Q3" s="8">
        <f>IF(P3="","",P3*$E3)</f>
        <v>35.328723515469058</v>
      </c>
      <c r="R3" s="48">
        <f>IF(P3="","",IF(AND(V3="",U3&gt;15),10,IF(V3="",25-U3,IF(V3&gt;15,10,25-V3))))</f>
        <v>23.939937883576413</v>
      </c>
      <c r="S3" s="19">
        <f>IF(P3="","",RANK(Q3,Q$2:Q$15,1))</f>
        <v>2</v>
      </c>
      <c r="T3" s="21" t="str">
        <f>"TVR-"&amp;VLOOKUP($A3,Total!$A:$AI,Total!$AI$1,FALSE)</f>
        <v>TVR-B</v>
      </c>
      <c r="U3" s="41">
        <f>IF(P3="","",IF(S3="1",0,Q3-MIN(Q$2:Q$15)))</f>
        <v>1.0600621164235875</v>
      </c>
      <c r="V3" s="18" t="str">
        <f>IF(P3="","",IF(MIN(Q$2:Q$15)&lt;60,"",IF(S3="1",0,(60/MIN(Q$2:Q$15)*Q3)-60)))</f>
        <v/>
      </c>
    </row>
    <row r="4" spans="1:35" ht="23" x14ac:dyDescent="0.25">
      <c r="A4" s="4" t="s">
        <v>5</v>
      </c>
      <c r="B4" s="36">
        <v>261</v>
      </c>
      <c r="C4" s="9" t="s">
        <v>3</v>
      </c>
      <c r="D4" s="21" t="s">
        <v>30</v>
      </c>
      <c r="E4" s="38">
        <v>0.92785896196338258</v>
      </c>
      <c r="F4" s="59">
        <v>44.77</v>
      </c>
      <c r="G4" s="76">
        <v>43.86</v>
      </c>
      <c r="H4" s="42"/>
      <c r="I4" s="6">
        <f>IF(MIN(F4:H4)&gt;0,MIN(F4:H4),"")</f>
        <v>43.86</v>
      </c>
      <c r="J4" s="8">
        <f>IF(I4="","",I4*$E4)</f>
        <v>40.695894071713958</v>
      </c>
      <c r="K4" s="19">
        <f>IF(I4="","",RANK(J4,J$2:J$15,1))</f>
        <v>3</v>
      </c>
      <c r="L4" s="76">
        <v>43.64</v>
      </c>
      <c r="M4" s="76">
        <v>43.46</v>
      </c>
      <c r="N4" s="76"/>
      <c r="O4" s="112"/>
      <c r="P4" s="8">
        <f>IF(MIN(L4:N4)&gt;0,MIN(L4:N4),"")</f>
        <v>43.46</v>
      </c>
      <c r="Q4" s="8">
        <f>IF(P4="","",P4*$E4)</f>
        <v>40.324750486928608</v>
      </c>
      <c r="R4" s="48">
        <f>IF(P4="","",IF(AND(V4="",U4&gt;15),10,IF(V4="",25-U4,IF(V4&gt;15,10,25-V4))))</f>
        <v>18.943910912116863</v>
      </c>
      <c r="S4" s="19">
        <f>IF(P4="","",RANK(Q4,Q$2:Q$15,1))</f>
        <v>3</v>
      </c>
      <c r="T4" s="21" t="str">
        <f>"TVR-"&amp;VLOOKUP($A4,Total!$A:$AI,Total!$AI$1,FALSE)</f>
        <v>TVR-B</v>
      </c>
      <c r="U4" s="41">
        <f>IF(P4="","",IF(S4="1",0,Q4-MIN(Q$2:Q$15)))</f>
        <v>6.0560890878831373</v>
      </c>
      <c r="V4" s="18" t="str">
        <f>IF(P4="","",IF(MIN(Q$2:Q$15)&lt;60,"",IF(S4="1",0,(60/MIN(Q$2:Q$15)*Q4)-60)))</f>
        <v/>
      </c>
    </row>
    <row r="5" spans="1:35" ht="23" x14ac:dyDescent="0.25">
      <c r="A5" s="39" t="s">
        <v>36</v>
      </c>
      <c r="B5" s="36">
        <v>262</v>
      </c>
      <c r="C5" s="9" t="s">
        <v>21</v>
      </c>
      <c r="D5" s="21" t="s">
        <v>30</v>
      </c>
      <c r="E5" s="38">
        <v>0.94413024492311715</v>
      </c>
      <c r="F5" s="59">
        <v>43.88</v>
      </c>
      <c r="G5" s="76">
        <v>46.11</v>
      </c>
      <c r="H5" s="42"/>
      <c r="I5" s="6">
        <f>IF(MIN(F5:H5)&gt;0,MIN(F5:H5),"")</f>
        <v>43.88</v>
      </c>
      <c r="J5" s="8">
        <f>IF(I5="","",I5*$E5)</f>
        <v>41.428435147226381</v>
      </c>
      <c r="K5" s="19">
        <f>IF(I5="","",RANK(J5,J$2:J$15,1))</f>
        <v>4</v>
      </c>
      <c r="L5" s="76">
        <v>47.93</v>
      </c>
      <c r="M5" s="76">
        <v>43.86</v>
      </c>
      <c r="N5" s="76"/>
      <c r="O5" s="110"/>
      <c r="P5" s="8">
        <f>IF(MIN(L5:N5)&gt;0,MIN(L5:N5),"")</f>
        <v>43.86</v>
      </c>
      <c r="Q5" s="8">
        <f>IF(P5="","",P5*$E5)</f>
        <v>41.409552542327916</v>
      </c>
      <c r="R5" s="48">
        <f>IF(P5="","",IF(AND(V5="",U5&gt;15),10,IF(V5="",25-U5,IF(V5&gt;15,10,25-V5))))</f>
        <v>17.859108856717555</v>
      </c>
      <c r="S5" s="19">
        <f>IF(P5="","",RANK(Q5,Q$2:Q$15,1))</f>
        <v>4</v>
      </c>
      <c r="T5" s="21" t="str">
        <f>"TVR-"&amp;VLOOKUP($A5,Total!$A:$AI,Total!$AI$1,FALSE)</f>
        <v>TVR-B</v>
      </c>
      <c r="U5" s="41">
        <f>IF(P5="","",IF(S5="1",0,Q5-MIN(Q$2:Q$15)))</f>
        <v>7.1408911432824453</v>
      </c>
      <c r="V5" s="18" t="str">
        <f>IF(P5="","",IF(MIN(Q$2:Q$15)&lt;60,"",IF(S5="1",0,(60/MIN(Q$2:Q$15)*Q5)-60)))</f>
        <v/>
      </c>
    </row>
    <row r="6" spans="1:35" ht="23" x14ac:dyDescent="0.25">
      <c r="A6" s="4"/>
      <c r="B6" s="36"/>
      <c r="C6" s="9" t="e">
        <f>VLOOKUP($A6,Total!$A:$D,2,FALSE)</f>
        <v>#N/A</v>
      </c>
      <c r="D6" s="21" t="e">
        <f>VLOOKUP($A6,Total!$A:$D,3,FALSE)</f>
        <v>#N/A</v>
      </c>
      <c r="E6" s="38" t="e">
        <f>VLOOKUP($A6,Total!$A:$D,4,FALSE)</f>
        <v>#N/A</v>
      </c>
      <c r="F6" s="59"/>
      <c r="G6" s="76"/>
      <c r="H6" s="42"/>
      <c r="I6" s="6" t="str">
        <f>IF(MIN(F6:H6)&gt;0,MIN(F6:H6),"")</f>
        <v/>
      </c>
      <c r="J6" s="8" t="str">
        <f>IF(I6="","",I6*$E6)</f>
        <v/>
      </c>
      <c r="K6" s="19" t="str">
        <f>IF(I6="","",RANK(J6,J$2:J$15,1))</f>
        <v/>
      </c>
      <c r="L6" s="76"/>
      <c r="M6" s="76"/>
      <c r="N6" s="76"/>
      <c r="O6" s="110"/>
      <c r="P6" s="8" t="str">
        <f>IF(MIN(L6:N6)&gt;0,MIN(L6:N6),"")</f>
        <v/>
      </c>
      <c r="Q6" s="8" t="str">
        <f>IF(P6="","",P6*$E6)</f>
        <v/>
      </c>
      <c r="R6" s="48" t="str">
        <f>IF(P6="","",IF(AND(V6="",U6&gt;15),10,IF(V6="",25-U6,IF(V6&gt;15,10,25-V6))))</f>
        <v/>
      </c>
      <c r="S6" s="19" t="str">
        <f>IF(P6="","",RANK(Q6,Q$2:Q$15,1))</f>
        <v/>
      </c>
      <c r="T6" s="21" t="e">
        <f>"TVR-"&amp;VLOOKUP($A6,Total!$A:$AI,Total!$AI$1,FALSE)</f>
        <v>#N/A</v>
      </c>
      <c r="U6" s="41" t="str">
        <f>IF(P6="","",IF(S6="1",0,Q6-MIN(Q$2:Q$15)))</f>
        <v/>
      </c>
      <c r="V6" s="18" t="str">
        <f>IF(P6="","",IF(MIN(Q$2:Q$15)&lt;60,"",IF(S6="1",0,(60/MIN(Q$2:Q$15)*Q6)-60)))</f>
        <v/>
      </c>
    </row>
    <row r="7" spans="1:35" ht="23" x14ac:dyDescent="0.25">
      <c r="A7" s="58"/>
      <c r="B7" s="24"/>
      <c r="C7" s="9" t="e">
        <f>VLOOKUP($A7,Total!$A:$D,2,FALSE)</f>
        <v>#N/A</v>
      </c>
      <c r="D7" s="21" t="e">
        <f>VLOOKUP($A7,Total!$A:$D,3,FALSE)</f>
        <v>#N/A</v>
      </c>
      <c r="E7" s="38" t="e">
        <f>VLOOKUP($A7,Total!$A:$D,4,FALSE)</f>
        <v>#N/A</v>
      </c>
      <c r="F7" s="59"/>
      <c r="G7" s="59"/>
      <c r="H7" s="42"/>
      <c r="I7" s="6" t="str">
        <f t="shared" ref="I7" si="0">IF(MIN(F7:H7)&gt;0,MIN(F7:H7),"")</f>
        <v/>
      </c>
      <c r="J7" s="8" t="str">
        <f t="shared" ref="J7" si="1">IF(I7="","",I7*$E7)</f>
        <v/>
      </c>
      <c r="K7" s="19" t="str">
        <f t="shared" ref="K7" si="2">IF(I7="","",RANK(J7,J$2:J$15,1))</f>
        <v/>
      </c>
      <c r="L7" s="60"/>
      <c r="M7" s="60"/>
      <c r="N7" s="60"/>
      <c r="O7" s="112"/>
      <c r="P7" s="8" t="str">
        <f t="shared" ref="P7" si="3">IF(MIN(L7:N7)&gt;0,MIN(L7:N7),"")</f>
        <v/>
      </c>
      <c r="Q7" s="8" t="str">
        <f t="shared" ref="Q7" si="4">IF(P7="","",P7*$E7)</f>
        <v/>
      </c>
      <c r="R7" s="48" t="str">
        <f t="shared" ref="R7:R15" si="5">IF(P7="","",IF(AND(V7="",U7&gt;15),10,IF(V7="",25-U7,IF(V7&gt;15,10,25-V7))))</f>
        <v/>
      </c>
      <c r="S7" s="19" t="str">
        <f t="shared" ref="S7" si="6">IF(P7="","",RANK(Q7,Q$2:Q$15,1))</f>
        <v/>
      </c>
      <c r="T7" s="21" t="e">
        <f>"TVR-"&amp;VLOOKUP($A7,Total!$A:$AI,Total!$AI$1,FALSE)</f>
        <v>#N/A</v>
      </c>
      <c r="U7" s="41" t="str">
        <f t="shared" ref="U7:U15" si="7">IF(P7="","",IF(S7="1",0,Q7-MIN(Q$2:Q$15)))</f>
        <v/>
      </c>
      <c r="V7" s="18" t="str">
        <f t="shared" ref="V7:V15" si="8">IF(P7="","",IF(MIN(Q$2:Q$15)&lt;60,"",IF(S7="1",0,(60/MIN(Q$2:Q$15)*Q7)-60)))</f>
        <v/>
      </c>
    </row>
    <row r="8" spans="1:35" ht="23" x14ac:dyDescent="0.25">
      <c r="A8" s="58"/>
      <c r="B8" s="24"/>
      <c r="C8" s="9" t="e">
        <f>VLOOKUP($A8,Total!$A:$D,2,FALSE)</f>
        <v>#N/A</v>
      </c>
      <c r="D8" s="21" t="e">
        <f>VLOOKUP($A8,Total!$A:$D,3,FALSE)</f>
        <v>#N/A</v>
      </c>
      <c r="E8" s="38" t="e">
        <f>VLOOKUP($A8,Total!$A:$D,4,FALSE)</f>
        <v>#N/A</v>
      </c>
      <c r="F8" s="59"/>
      <c r="G8" s="59"/>
      <c r="H8" s="42"/>
      <c r="I8" s="6" t="str">
        <f t="shared" ref="I8:I12" si="9">IF(MIN(F8:H8)&gt;0,MIN(F8:H8),"")</f>
        <v/>
      </c>
      <c r="J8" s="8" t="str">
        <f t="shared" ref="J8:J12" si="10">IF(I8="","",I8*$E8)</f>
        <v/>
      </c>
      <c r="K8" s="19" t="str">
        <f>IF(I8="","",RANK(J8,J$2:J$15,1))</f>
        <v/>
      </c>
      <c r="L8" s="60"/>
      <c r="M8" s="60"/>
      <c r="N8" s="60"/>
      <c r="O8" s="112"/>
      <c r="P8" s="8" t="str">
        <f t="shared" ref="P8:P12" si="11">IF(MIN(L8:N8)&gt;0,MIN(L8:N8),"")</f>
        <v/>
      </c>
      <c r="Q8" s="8" t="str">
        <f t="shared" ref="Q8:Q12" si="12">IF(P8="","",P8*$E8)</f>
        <v/>
      </c>
      <c r="R8" s="48" t="str">
        <f t="shared" si="5"/>
        <v/>
      </c>
      <c r="S8" s="19" t="str">
        <f t="shared" ref="S8:S12" si="13">IF(P8="","",RANK(Q8,Q$2:Q$15,1))</f>
        <v/>
      </c>
      <c r="T8" s="21" t="e">
        <f>"TVR-"&amp;VLOOKUP($A8,Total!$A:$AI,Total!$AI$1,FALSE)</f>
        <v>#N/A</v>
      </c>
      <c r="U8" s="41" t="str">
        <f t="shared" si="7"/>
        <v/>
      </c>
      <c r="V8" s="18" t="str">
        <f t="shared" si="8"/>
        <v/>
      </c>
    </row>
    <row r="9" spans="1:35" ht="23" x14ac:dyDescent="0.25">
      <c r="A9" s="58"/>
      <c r="B9" s="24"/>
      <c r="C9" s="9" t="e">
        <f>VLOOKUP($A9,Total!$A:$D,2,FALSE)</f>
        <v>#N/A</v>
      </c>
      <c r="D9" s="21" t="e">
        <f>VLOOKUP($A9,Total!$A:$D,3,FALSE)</f>
        <v>#N/A</v>
      </c>
      <c r="E9" s="38" t="e">
        <f>VLOOKUP($A9,Total!$A:$D,4,FALSE)</f>
        <v>#N/A</v>
      </c>
      <c r="F9" s="59"/>
      <c r="G9" s="59"/>
      <c r="H9" s="42"/>
      <c r="I9" s="6" t="str">
        <f t="shared" si="9"/>
        <v/>
      </c>
      <c r="J9" s="8" t="str">
        <f t="shared" si="10"/>
        <v/>
      </c>
      <c r="K9" s="19" t="str">
        <f t="shared" ref="K9:K12" si="14">IF(I9="","",RANK(J9,J$2:J$15,1))</f>
        <v/>
      </c>
      <c r="L9" s="60"/>
      <c r="M9" s="60"/>
      <c r="N9" s="60"/>
      <c r="O9" s="112"/>
      <c r="P9" s="8" t="str">
        <f t="shared" si="11"/>
        <v/>
      </c>
      <c r="Q9" s="8" t="str">
        <f t="shared" si="12"/>
        <v/>
      </c>
      <c r="R9" s="48" t="str">
        <f t="shared" si="5"/>
        <v/>
      </c>
      <c r="S9" s="19" t="str">
        <f t="shared" si="13"/>
        <v/>
      </c>
      <c r="T9" s="21" t="e">
        <f>"TVR-"&amp;VLOOKUP($A9,Total!$A:$AI,Total!$AI$1,FALSE)</f>
        <v>#N/A</v>
      </c>
      <c r="U9" s="41" t="str">
        <f t="shared" si="7"/>
        <v/>
      </c>
      <c r="V9" s="18" t="str">
        <f t="shared" si="8"/>
        <v/>
      </c>
    </row>
    <row r="10" spans="1:35" ht="23" x14ac:dyDescent="0.25">
      <c r="A10" s="58"/>
      <c r="B10" s="24"/>
      <c r="C10" s="9" t="e">
        <f>VLOOKUP($A10,Total!$A:$D,2,FALSE)</f>
        <v>#N/A</v>
      </c>
      <c r="D10" s="21" t="e">
        <f>VLOOKUP($A10,Total!$A:$D,3,FALSE)</f>
        <v>#N/A</v>
      </c>
      <c r="E10" s="38" t="e">
        <f>VLOOKUP($A10,Total!$A:$D,4,FALSE)</f>
        <v>#N/A</v>
      </c>
      <c r="F10" s="59"/>
      <c r="G10" s="59"/>
      <c r="H10" s="42"/>
      <c r="I10" s="6" t="str">
        <f t="shared" si="9"/>
        <v/>
      </c>
      <c r="J10" s="8" t="str">
        <f t="shared" si="10"/>
        <v/>
      </c>
      <c r="K10" s="19" t="str">
        <f t="shared" si="14"/>
        <v/>
      </c>
      <c r="L10" s="60"/>
      <c r="M10" s="60"/>
      <c r="N10" s="60"/>
      <c r="O10" s="112"/>
      <c r="P10" s="8" t="str">
        <f t="shared" si="11"/>
        <v/>
      </c>
      <c r="Q10" s="8" t="str">
        <f t="shared" si="12"/>
        <v/>
      </c>
      <c r="R10" s="48" t="str">
        <f t="shared" si="5"/>
        <v/>
      </c>
      <c r="S10" s="19" t="str">
        <f t="shared" si="13"/>
        <v/>
      </c>
      <c r="T10" s="21" t="e">
        <f>"TVR-"&amp;VLOOKUP($A10,Total!$A:$AI,Total!$AI$1,FALSE)</f>
        <v>#N/A</v>
      </c>
      <c r="U10" s="41" t="str">
        <f t="shared" si="7"/>
        <v/>
      </c>
      <c r="V10" s="18" t="str">
        <f t="shared" si="8"/>
        <v/>
      </c>
    </row>
    <row r="11" spans="1:35" ht="23" x14ac:dyDescent="0.25">
      <c r="A11" s="58"/>
      <c r="B11" s="24"/>
      <c r="C11" s="9" t="e">
        <f>VLOOKUP($A11,Total!$A:$D,2,FALSE)</f>
        <v>#N/A</v>
      </c>
      <c r="D11" s="21" t="e">
        <f>VLOOKUP($A11,Total!$A:$D,3,FALSE)</f>
        <v>#N/A</v>
      </c>
      <c r="E11" s="38" t="e">
        <f>VLOOKUP($A11,Total!$A:$D,4,FALSE)</f>
        <v>#N/A</v>
      </c>
      <c r="F11" s="59"/>
      <c r="G11" s="59"/>
      <c r="H11" s="42"/>
      <c r="I11" s="6" t="str">
        <f t="shared" si="9"/>
        <v/>
      </c>
      <c r="J11" s="8" t="str">
        <f t="shared" si="10"/>
        <v/>
      </c>
      <c r="K11" s="19" t="str">
        <f t="shared" si="14"/>
        <v/>
      </c>
      <c r="L11" s="60"/>
      <c r="M11" s="60"/>
      <c r="N11" s="60"/>
      <c r="O11" s="112"/>
      <c r="P11" s="8" t="str">
        <f t="shared" si="11"/>
        <v/>
      </c>
      <c r="Q11" s="8" t="str">
        <f t="shared" si="12"/>
        <v/>
      </c>
      <c r="R11" s="48" t="str">
        <f>IF(P11="","",IF(AND(V11="",U11&gt;15),10,IF(V11="",25-U11,IF(V11&gt;15,10,25-V11))))</f>
        <v/>
      </c>
      <c r="S11" s="19" t="str">
        <f t="shared" si="13"/>
        <v/>
      </c>
      <c r="T11" s="21" t="e">
        <f>"TVR-"&amp;VLOOKUP($A11,Total!$A:$AI,Total!$AI$1,FALSE)</f>
        <v>#N/A</v>
      </c>
      <c r="U11" s="41" t="str">
        <f t="shared" si="7"/>
        <v/>
      </c>
      <c r="V11" s="18" t="str">
        <f t="shared" si="8"/>
        <v/>
      </c>
    </row>
    <row r="12" spans="1:35" ht="23" x14ac:dyDescent="0.25">
      <c r="A12" s="58"/>
      <c r="B12" s="24"/>
      <c r="C12" s="9" t="e">
        <f>VLOOKUP($A12,Total!$A:$D,2,FALSE)</f>
        <v>#N/A</v>
      </c>
      <c r="D12" s="21" t="e">
        <f>VLOOKUP($A12,Total!$A:$D,3,FALSE)</f>
        <v>#N/A</v>
      </c>
      <c r="E12" s="38" t="e">
        <f>VLOOKUP($A12,Total!$A:$D,4,FALSE)</f>
        <v>#N/A</v>
      </c>
      <c r="F12" s="59"/>
      <c r="G12" s="59"/>
      <c r="H12" s="42"/>
      <c r="I12" s="6" t="str">
        <f t="shared" si="9"/>
        <v/>
      </c>
      <c r="J12" s="8" t="str">
        <f t="shared" si="10"/>
        <v/>
      </c>
      <c r="K12" s="19" t="str">
        <f t="shared" si="14"/>
        <v/>
      </c>
      <c r="L12" s="60"/>
      <c r="M12" s="60"/>
      <c r="N12" s="60"/>
      <c r="O12" s="112"/>
      <c r="P12" s="8" t="str">
        <f t="shared" si="11"/>
        <v/>
      </c>
      <c r="Q12" s="8" t="str">
        <f t="shared" si="12"/>
        <v/>
      </c>
      <c r="R12" s="48" t="str">
        <f t="shared" si="5"/>
        <v/>
      </c>
      <c r="S12" s="19" t="str">
        <f t="shared" si="13"/>
        <v/>
      </c>
      <c r="T12" s="21" t="e">
        <f>"TVR-"&amp;VLOOKUP($A12,Total!$A:$AI,Total!$AI$1,FALSE)</f>
        <v>#N/A</v>
      </c>
      <c r="U12" s="41" t="str">
        <f t="shared" si="7"/>
        <v/>
      </c>
      <c r="V12" s="18" t="str">
        <f t="shared" si="8"/>
        <v/>
      </c>
    </row>
    <row r="13" spans="1:35" ht="23" x14ac:dyDescent="0.25">
      <c r="A13" s="58"/>
      <c r="B13" s="24"/>
      <c r="C13" s="9" t="e">
        <f>VLOOKUP($A13,Total!$A:$D,2,FALSE)</f>
        <v>#N/A</v>
      </c>
      <c r="D13" s="21" t="e">
        <f>VLOOKUP($A13,Total!$A:$D,3,FALSE)</f>
        <v>#N/A</v>
      </c>
      <c r="E13" s="38" t="e">
        <f>VLOOKUP($A13,Total!$A:$D,4,FALSE)</f>
        <v>#N/A</v>
      </c>
      <c r="F13" s="59"/>
      <c r="G13" s="59"/>
      <c r="H13" s="42"/>
      <c r="I13" s="6" t="str">
        <f t="shared" ref="I13:I15" si="15">IF(MIN(F13:H13)&gt;0,MIN(F13:H13),"")</f>
        <v/>
      </c>
      <c r="J13" s="8" t="str">
        <f t="shared" ref="J13:J15" si="16">IF(I13="","",I13*$E13)</f>
        <v/>
      </c>
      <c r="K13" s="19" t="str">
        <f t="shared" ref="K13:K15" si="17">IF(I13="","",RANK(J13,J$2:J$15,1))</f>
        <v/>
      </c>
      <c r="L13" s="60"/>
      <c r="M13" s="60"/>
      <c r="N13" s="60"/>
      <c r="O13" s="112"/>
      <c r="P13" s="8" t="str">
        <f t="shared" ref="P13:P15" si="18">IF(MIN(L13:N13)&gt;0,MIN(L13:N13),"")</f>
        <v/>
      </c>
      <c r="Q13" s="8" t="str">
        <f t="shared" ref="Q13:Q15" si="19">IF(P13="","",P13*$E13)</f>
        <v/>
      </c>
      <c r="R13" s="48" t="str">
        <f t="shared" si="5"/>
        <v/>
      </c>
      <c r="S13" s="19" t="str">
        <f t="shared" ref="S13:S15" si="20">IF(P13="","",RANK(Q13,Q$2:Q$15,1))</f>
        <v/>
      </c>
      <c r="T13" s="21" t="e">
        <f>"TVR-"&amp;VLOOKUP($A13,Total!$A:$AI,Total!$AI$1,FALSE)</f>
        <v>#N/A</v>
      </c>
      <c r="U13" s="41" t="str">
        <f t="shared" si="7"/>
        <v/>
      </c>
      <c r="V13" s="18" t="str">
        <f t="shared" si="8"/>
        <v/>
      </c>
    </row>
    <row r="14" spans="1:35" ht="23" x14ac:dyDescent="0.25">
      <c r="A14" s="58"/>
      <c r="B14" s="24"/>
      <c r="C14" s="9" t="e">
        <f>VLOOKUP($A14,Total!$A:$D,2,FALSE)</f>
        <v>#N/A</v>
      </c>
      <c r="D14" s="21" t="e">
        <f>VLOOKUP($A14,Total!$A:$D,3,FALSE)</f>
        <v>#N/A</v>
      </c>
      <c r="E14" s="38" t="e">
        <f>VLOOKUP($A14,Total!$A:$D,4,FALSE)</f>
        <v>#N/A</v>
      </c>
      <c r="F14" s="59"/>
      <c r="G14" s="59"/>
      <c r="H14" s="42"/>
      <c r="I14" s="6" t="str">
        <f t="shared" si="15"/>
        <v/>
      </c>
      <c r="J14" s="8" t="str">
        <f t="shared" si="16"/>
        <v/>
      </c>
      <c r="K14" s="19" t="str">
        <f t="shared" si="17"/>
        <v/>
      </c>
      <c r="L14" s="60"/>
      <c r="M14" s="60"/>
      <c r="N14" s="60"/>
      <c r="O14" s="112"/>
      <c r="P14" s="8" t="str">
        <f t="shared" si="18"/>
        <v/>
      </c>
      <c r="Q14" s="8" t="str">
        <f t="shared" si="19"/>
        <v/>
      </c>
      <c r="R14" s="48" t="str">
        <f t="shared" si="5"/>
        <v/>
      </c>
      <c r="S14" s="19" t="str">
        <f t="shared" si="20"/>
        <v/>
      </c>
      <c r="T14" s="21" t="e">
        <f>"TVR-"&amp;VLOOKUP($A14,Total!$A:$AI,Total!$AI$1,FALSE)</f>
        <v>#N/A</v>
      </c>
      <c r="U14" s="41" t="str">
        <f t="shared" si="7"/>
        <v/>
      </c>
      <c r="V14" s="18" t="str">
        <f t="shared" si="8"/>
        <v/>
      </c>
    </row>
    <row r="15" spans="1:35" ht="23" x14ac:dyDescent="0.25">
      <c r="A15" s="58"/>
      <c r="B15" s="24"/>
      <c r="C15" s="9" t="e">
        <f>VLOOKUP($A15,Total!$A:$D,2,FALSE)</f>
        <v>#N/A</v>
      </c>
      <c r="D15" s="21" t="e">
        <f>VLOOKUP($A15,Total!$A:$D,3,FALSE)</f>
        <v>#N/A</v>
      </c>
      <c r="E15" s="38" t="e">
        <f>VLOOKUP($A15,Total!$A:$D,4,FALSE)</f>
        <v>#N/A</v>
      </c>
      <c r="F15" s="59"/>
      <c r="G15" s="59"/>
      <c r="H15" s="42"/>
      <c r="I15" s="6" t="str">
        <f t="shared" si="15"/>
        <v/>
      </c>
      <c r="J15" s="8" t="str">
        <f t="shared" si="16"/>
        <v/>
      </c>
      <c r="K15" s="19" t="str">
        <f t="shared" si="17"/>
        <v/>
      </c>
      <c r="L15" s="60"/>
      <c r="M15" s="60"/>
      <c r="N15" s="60"/>
      <c r="O15" s="112"/>
      <c r="P15" s="8" t="str">
        <f t="shared" si="18"/>
        <v/>
      </c>
      <c r="Q15" s="8" t="str">
        <f t="shared" si="19"/>
        <v/>
      </c>
      <c r="R15" s="48" t="str">
        <f t="shared" si="5"/>
        <v/>
      </c>
      <c r="S15" s="19" t="str">
        <f t="shared" si="20"/>
        <v/>
      </c>
      <c r="T15" s="21" t="e">
        <f>"TVR-"&amp;VLOOKUP($A15,Total!$A:$AI,Total!$AI$1,FALSE)</f>
        <v>#N/A</v>
      </c>
      <c r="U15" s="41" t="str">
        <f t="shared" si="7"/>
        <v/>
      </c>
      <c r="V15" s="18" t="str">
        <f t="shared" si="8"/>
        <v/>
      </c>
    </row>
    <row r="16" spans="1:35" ht="30" x14ac:dyDescent="0.3">
      <c r="A16" s="131" t="s">
        <v>90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1:21" x14ac:dyDescent="0.15">
      <c r="U17" s="1"/>
    </row>
  </sheetData>
  <sortState xmlns:xlrd2="http://schemas.microsoft.com/office/spreadsheetml/2017/richdata2" ref="A2:AI5">
    <sortCondition ref="S2:S5"/>
  </sortState>
  <mergeCells count="1">
    <mergeCell ref="A16:T16"/>
  </mergeCells>
  <phoneticPr fontId="0" type="noConversion"/>
  <pageMargins left="0.41" right="0.38" top="1" bottom="1" header="0.5" footer="0.5"/>
  <pageSetup paperSize="9" scale="81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V16"/>
  <sheetViews>
    <sheetView zoomScale="85" zoomScaleNormal="85" zoomScalePageLayoutView="85" workbookViewId="0">
      <selection activeCell="A8" sqref="A8"/>
    </sheetView>
  </sheetViews>
  <sheetFormatPr baseColWidth="10" defaultColWidth="8.83203125" defaultRowHeight="13" x14ac:dyDescent="0.15"/>
  <cols>
    <col min="1" max="1" width="20.83203125" customWidth="1"/>
    <col min="2" max="2" width="8.5" bestFit="1" customWidth="1"/>
    <col min="3" max="3" width="12.5" bestFit="1" customWidth="1"/>
    <col min="4" max="4" width="8.6640625" bestFit="1" customWidth="1"/>
    <col min="5" max="5" width="8.5" bestFit="1" customWidth="1"/>
    <col min="6" max="14" width="8.83203125" customWidth="1"/>
    <col min="15" max="15" width="6.1640625" customWidth="1"/>
    <col min="16" max="19" width="8.83203125" customWidth="1"/>
  </cols>
  <sheetData>
    <row r="1" spans="1:22" ht="40.5" customHeight="1" x14ac:dyDescent="0.15">
      <c r="A1" s="2" t="s">
        <v>0</v>
      </c>
      <c r="B1" s="2" t="s">
        <v>15</v>
      </c>
      <c r="C1" s="2" t="s">
        <v>1</v>
      </c>
      <c r="D1" s="14" t="s">
        <v>22</v>
      </c>
      <c r="E1" s="3" t="s">
        <v>6</v>
      </c>
      <c r="F1" s="3" t="s">
        <v>13</v>
      </c>
      <c r="G1" s="3" t="s">
        <v>14</v>
      </c>
      <c r="H1" s="3" t="s">
        <v>40</v>
      </c>
      <c r="I1" s="3" t="s">
        <v>17</v>
      </c>
      <c r="J1" s="3" t="s">
        <v>8</v>
      </c>
      <c r="K1" s="3" t="s">
        <v>46</v>
      </c>
      <c r="L1" s="3" t="s">
        <v>9</v>
      </c>
      <c r="M1" s="3" t="s">
        <v>10</v>
      </c>
      <c r="N1" s="3" t="s">
        <v>11</v>
      </c>
      <c r="O1" s="3" t="s">
        <v>69</v>
      </c>
      <c r="P1" s="3" t="s">
        <v>47</v>
      </c>
      <c r="Q1" s="3" t="s">
        <v>8</v>
      </c>
      <c r="R1" s="17" t="s">
        <v>7</v>
      </c>
      <c r="S1" s="26" t="s">
        <v>12</v>
      </c>
      <c r="T1" s="26" t="s">
        <v>32</v>
      </c>
      <c r="U1" s="17" t="s">
        <v>28</v>
      </c>
      <c r="V1" s="17" t="s">
        <v>29</v>
      </c>
    </row>
    <row r="2" spans="1:22" ht="22" customHeight="1" x14ac:dyDescent="0.25">
      <c r="A2" s="7" t="s">
        <v>84</v>
      </c>
      <c r="B2" s="78">
        <v>326</v>
      </c>
      <c r="C2" s="9" t="s">
        <v>56</v>
      </c>
      <c r="D2" s="21" t="s">
        <v>30</v>
      </c>
      <c r="E2" s="38">
        <v>0.88178823946477192</v>
      </c>
      <c r="F2" s="59"/>
      <c r="G2" s="59"/>
      <c r="H2" s="23"/>
      <c r="I2" s="6" t="str">
        <f>IF(MIN(F2:H2)&gt;0,MIN(F2:H2),"")</f>
        <v/>
      </c>
      <c r="J2" s="8" t="str">
        <f>IF(I2="","",I2*$E2)</f>
        <v/>
      </c>
      <c r="K2" s="19" t="str">
        <f>IF(I2="","",RANK(J2,J$2:J$15,1))</f>
        <v/>
      </c>
      <c r="L2" s="76"/>
      <c r="M2" s="76"/>
      <c r="N2" s="76"/>
      <c r="O2" s="112"/>
      <c r="P2" s="8" t="str">
        <f>IF(MIN(L2:N2)&gt;0,MIN(L2:N2),"")</f>
        <v/>
      </c>
      <c r="Q2" s="8" t="str">
        <f>IF(P2="","",P2*$E2)</f>
        <v/>
      </c>
      <c r="R2" s="77" t="str">
        <f>IF(P2="","",IF(AND(V2="",U2&gt;15),10,IF(V2="",25-U2,IF(V2&gt;15,10,25-V2))))</f>
        <v/>
      </c>
      <c r="S2" s="19" t="str">
        <f>IF(P2="","",RANK(Q2,Q$2:Q$15,1))</f>
        <v/>
      </c>
      <c r="T2" s="21" t="str">
        <f>"TVR-"&amp;VLOOKUP($A2,Total!$A:$AI,Total!$AI$1,FALSE)</f>
        <v>TVR-A</v>
      </c>
      <c r="U2" s="41" t="str">
        <f>IF(P2="","",IF(S2="1",0,Q2-MIN(Q$2:Q$15)))</f>
        <v/>
      </c>
      <c r="V2" s="77" t="str">
        <f>IF(P2="","",IF(MIN(Q$2:Q$15)&lt;60,"",IF(S2="1",0,(60/MIN(Q$2:Q$15)*Q2)-60)))</f>
        <v/>
      </c>
    </row>
    <row r="3" spans="1:22" ht="22" customHeight="1" x14ac:dyDescent="0.25">
      <c r="A3" s="7" t="s">
        <v>37</v>
      </c>
      <c r="B3" s="78">
        <v>264</v>
      </c>
      <c r="C3" s="9" t="s">
        <v>72</v>
      </c>
      <c r="D3" s="21" t="s">
        <v>42</v>
      </c>
      <c r="E3" s="38">
        <v>0.97575915145345882</v>
      </c>
      <c r="F3" s="59">
        <v>35.380000000000003</v>
      </c>
      <c r="G3" s="59">
        <v>34.729999999999997</v>
      </c>
      <c r="H3" s="23"/>
      <c r="I3" s="6">
        <f>IF(MIN(F3:H3)&gt;0,MIN(F3:H3),"")</f>
        <v>34.729999999999997</v>
      </c>
      <c r="J3" s="8">
        <f>IF(I3="","",I3*$E3)</f>
        <v>33.888115329978625</v>
      </c>
      <c r="K3" s="19">
        <f>IF(I3="","",RANK(J3,J$2:J$15,1))</f>
        <v>1</v>
      </c>
      <c r="L3" s="76">
        <v>34.79</v>
      </c>
      <c r="M3" s="76">
        <v>36.18</v>
      </c>
      <c r="N3" s="76"/>
      <c r="O3" s="112"/>
      <c r="P3" s="8">
        <f>IF(MIN(L3:N3)&gt;0,MIN(L3:N3),"")</f>
        <v>34.79</v>
      </c>
      <c r="Q3" s="8">
        <f>IF(P3="","",P3*$E3)</f>
        <v>33.946660879065831</v>
      </c>
      <c r="R3" s="77">
        <f>IF(P3="","",IF(AND(V3="",U3&gt;15),10,IF(V3="",25-U3,IF(V3&gt;15,10,25-V3))))</f>
        <v>25</v>
      </c>
      <c r="S3" s="19">
        <f>IF(P3="","",RANK(Q3,Q$2:Q$15,1))</f>
        <v>1</v>
      </c>
      <c r="T3" s="21" t="str">
        <f>"TVR-"&amp;VLOOKUP($A3,Total!$A:$AI,Total!$AI$1,FALSE)</f>
        <v>TVR-B</v>
      </c>
      <c r="U3" s="41">
        <f>IF(P3="","",IF(S3="1",0,Q3-MIN(Q$2:Q$15)))</f>
        <v>0</v>
      </c>
      <c r="V3" s="77" t="str">
        <f>IF(P3="","",IF(MIN(Q$2:Q$15)&lt;60,"",IF(S3="1",0,(60/MIN(Q$2:Q$15)*Q3)-60)))</f>
        <v/>
      </c>
    </row>
    <row r="4" spans="1:22" ht="22" customHeight="1" x14ac:dyDescent="0.25">
      <c r="A4" s="7" t="s">
        <v>49</v>
      </c>
      <c r="B4" s="78">
        <v>263</v>
      </c>
      <c r="C4" s="9" t="s">
        <v>16</v>
      </c>
      <c r="D4" s="21" t="s">
        <v>30</v>
      </c>
      <c r="E4" s="38">
        <v>0.94638959323517446</v>
      </c>
      <c r="F4" s="59">
        <v>37.75</v>
      </c>
      <c r="G4" s="59">
        <v>37.020000000000003</v>
      </c>
      <c r="H4" s="23"/>
      <c r="I4" s="6">
        <f>IF(MIN(F4:H4)&gt;0,MIN(F4:H4),"")</f>
        <v>37.020000000000003</v>
      </c>
      <c r="J4" s="8">
        <f>IF(I4="","",I4*$E4)</f>
        <v>35.035342741566161</v>
      </c>
      <c r="K4" s="19">
        <f>IF(I4="","",RANK(J4,J$2:J$15,1))</f>
        <v>2</v>
      </c>
      <c r="L4" s="76">
        <v>36.659999999999997</v>
      </c>
      <c r="M4" s="76">
        <v>37.409999999999997</v>
      </c>
      <c r="N4" s="76"/>
      <c r="O4" s="110"/>
      <c r="P4" s="8">
        <f>IF(MIN(L4:N4)&gt;0,MIN(L4:N4),"")</f>
        <v>36.659999999999997</v>
      </c>
      <c r="Q4" s="8">
        <f>IF(P4="","",P4*$E4)</f>
        <v>34.694642488001492</v>
      </c>
      <c r="R4" s="77">
        <f>IF(P4="","",IF(AND(V4="",U4&gt;15),10,IF(V4="",25-U4,IF(V4&gt;15,10,25-V4))))</f>
        <v>24.25201839106434</v>
      </c>
      <c r="S4" s="19">
        <f>IF(P4="","",RANK(Q4,Q$2:Q$15,1))</f>
        <v>2</v>
      </c>
      <c r="T4" s="21" t="str">
        <f>"TVR-"&amp;VLOOKUP($A4,Total!$A:$AI,Total!$AI$1,FALSE)</f>
        <v>TVR-B</v>
      </c>
      <c r="U4" s="41">
        <f>IF(P4="","",IF(S4="1",0,Q4-MIN(Q$2:Q$15)))</f>
        <v>0.74798160893566035</v>
      </c>
      <c r="V4" s="77" t="str">
        <f>IF(P4="","",IF(MIN(Q$2:Q$15)&lt;60,"",IF(S4="1",0,(60/MIN(Q$2:Q$15)*Q4)-60)))</f>
        <v/>
      </c>
    </row>
    <row r="5" spans="1:22" ht="22" customHeight="1" x14ac:dyDescent="0.25">
      <c r="A5" s="7" t="s">
        <v>54</v>
      </c>
      <c r="B5" s="78">
        <v>327</v>
      </c>
      <c r="C5" s="9" t="s">
        <v>39</v>
      </c>
      <c r="D5" s="21" t="s">
        <v>30</v>
      </c>
      <c r="E5" s="38">
        <v>0.90959745585328933</v>
      </c>
      <c r="F5" s="59">
        <v>39.83</v>
      </c>
      <c r="G5" s="59">
        <v>39.08</v>
      </c>
      <c r="H5" s="23"/>
      <c r="I5" s="6">
        <f>IF(MIN(F5:H5)&gt;0,MIN(F5:H5),"")</f>
        <v>39.08</v>
      </c>
      <c r="J5" s="8">
        <f>IF(I5="","",I5*$E5)</f>
        <v>35.547068574746547</v>
      </c>
      <c r="K5" s="19">
        <f>IF(I5="","",RANK(J5,J$2:J$15,1))</f>
        <v>3</v>
      </c>
      <c r="L5" s="76">
        <v>39.4</v>
      </c>
      <c r="M5" s="76">
        <v>38.53</v>
      </c>
      <c r="N5" s="76"/>
      <c r="O5" s="112"/>
      <c r="P5" s="8">
        <f>IF(MIN(L5:N5)&gt;0,MIN(L5:N5),"")</f>
        <v>38.53</v>
      </c>
      <c r="Q5" s="8">
        <f>IF(P5="","",P5*$E5)</f>
        <v>35.046789974027241</v>
      </c>
      <c r="R5" s="77">
        <f>IF(P5="","",IF(AND(V5="",U5&gt;15),10,IF(V5="",25-U5,IF(V5&gt;15,10,25-V5))))</f>
        <v>23.89987090503859</v>
      </c>
      <c r="S5" s="19">
        <f>IF(P5="","",RANK(Q5,Q$2:Q$15,1))</f>
        <v>3</v>
      </c>
      <c r="T5" s="21" t="str">
        <f>"TVR-"&amp;VLOOKUP($A5,Total!$A:$AI,Total!$AI$1,FALSE)</f>
        <v>TVR-A</v>
      </c>
      <c r="U5" s="41">
        <f>IF(P5="","",IF(S5="1",0,Q5-MIN(Q$2:Q$15)))</f>
        <v>1.1001290949614102</v>
      </c>
      <c r="V5" s="77" t="str">
        <f>IF(P5="","",IF(MIN(Q$2:Q$15)&lt;60,"",IF(S5="1",0,(60/MIN(Q$2:Q$15)*Q5)-60)))</f>
        <v/>
      </c>
    </row>
    <row r="6" spans="1:22" ht="22" customHeight="1" x14ac:dyDescent="0.25">
      <c r="A6" s="7" t="s">
        <v>35</v>
      </c>
      <c r="B6" s="78">
        <v>262</v>
      </c>
      <c r="C6" s="9" t="s">
        <v>21</v>
      </c>
      <c r="D6" s="21" t="s">
        <v>42</v>
      </c>
      <c r="E6" s="38">
        <v>0.94413024492311715</v>
      </c>
      <c r="F6" s="59">
        <v>39.74</v>
      </c>
      <c r="G6" s="59">
        <v>38.29</v>
      </c>
      <c r="H6" s="23"/>
      <c r="I6" s="6">
        <f>IF(MIN(F6:H6)&gt;0,MIN(F6:H6),"")</f>
        <v>38.29</v>
      </c>
      <c r="J6" s="8">
        <f>IF(I6="","",I6*$E6)</f>
        <v>36.150747078106157</v>
      </c>
      <c r="K6" s="19">
        <f>IF(I6="","",RANK(J6,J$2:J$15,1))</f>
        <v>4</v>
      </c>
      <c r="L6" s="76">
        <v>40.86</v>
      </c>
      <c r="M6" s="76">
        <v>38.869999999999997</v>
      </c>
      <c r="N6" s="76"/>
      <c r="O6" s="110"/>
      <c r="P6" s="8">
        <f>IF(MIN(L6:N6)&gt;0,MIN(L6:N6),"")</f>
        <v>38.869999999999997</v>
      </c>
      <c r="Q6" s="8">
        <f>IF(P6="","",P6*$E6)</f>
        <v>36.698342620161561</v>
      </c>
      <c r="R6" s="77">
        <f>IF(P6="","",IF(AND(V6="",U6&gt;15),10,IF(V6="",25-U6,IF(V6&gt;15,10,25-V6))))</f>
        <v>22.24831825890427</v>
      </c>
      <c r="S6" s="19">
        <f>IF(P6="","",RANK(Q6,Q$2:Q$15,1))</f>
        <v>4</v>
      </c>
      <c r="T6" s="21" t="str">
        <f>"TVR-"&amp;VLOOKUP($A6,Total!$A:$AI,Total!$AI$1,FALSE)</f>
        <v>TVR-B</v>
      </c>
      <c r="U6" s="41">
        <f>IF(P6="","",IF(S6="1",0,Q6-MIN(Q$2:Q$15)))</f>
        <v>2.7516817410957302</v>
      </c>
      <c r="V6" s="77" t="str">
        <f>IF(P6="","",IF(MIN(Q$2:Q$15)&lt;60,"",IF(S6="1",0,(60/MIN(Q$2:Q$15)*Q6)-60)))</f>
        <v/>
      </c>
    </row>
    <row r="7" spans="1:22" ht="23" x14ac:dyDescent="0.25">
      <c r="A7" s="7"/>
      <c r="B7" s="78"/>
      <c r="C7" s="9" t="e">
        <f>VLOOKUP($A7,Total!$A:$D,2,FALSE)</f>
        <v>#N/A</v>
      </c>
      <c r="D7" s="21" t="e">
        <f>VLOOKUP($A7,Total!$A:$D,3,FALSE)</f>
        <v>#N/A</v>
      </c>
      <c r="E7" s="38" t="e">
        <f>VLOOKUP($A7,Total!$A:$D,4,FALSE)</f>
        <v>#N/A</v>
      </c>
      <c r="F7" s="59"/>
      <c r="G7" s="59"/>
      <c r="H7" s="23"/>
      <c r="I7" s="6" t="str">
        <f t="shared" ref="I7" si="0">IF(MIN(F7:H7)&gt;0,MIN(F7:H7),"")</f>
        <v/>
      </c>
      <c r="J7" s="8" t="str">
        <f t="shared" ref="J7" si="1">IF(I7="","",I7*$E7)</f>
        <v/>
      </c>
      <c r="K7" s="19" t="str">
        <f t="shared" ref="K7" si="2">IF(I7="","",RANK(J7,J$2:J$15,1))</f>
        <v/>
      </c>
      <c r="L7" s="76"/>
      <c r="M7" s="76"/>
      <c r="N7" s="76"/>
      <c r="O7" s="112"/>
      <c r="P7" s="8" t="str">
        <f t="shared" ref="P7" si="3">IF(MIN(L7:N7)&gt;0,MIN(L7:N7),"")</f>
        <v/>
      </c>
      <c r="Q7" s="8" t="str">
        <f t="shared" ref="Q7" si="4">IF(P7="","",P7*$E7)</f>
        <v/>
      </c>
      <c r="R7" s="77" t="str">
        <f t="shared" ref="R7:R15" si="5">IF(P7="","",IF(AND(V7="",U7&gt;15),10,IF(V7="",25-U7,IF(V7&gt;15,10,25-V7))))</f>
        <v/>
      </c>
      <c r="S7" s="19" t="str">
        <f t="shared" ref="S7" si="6">IF(P7="","",RANK(Q7,Q$2:Q$15,1))</f>
        <v/>
      </c>
      <c r="T7" s="21" t="e">
        <f>"TVR-"&amp;VLOOKUP($A7,Total!$A:$AI,Total!$AI$1,FALSE)</f>
        <v>#N/A</v>
      </c>
      <c r="U7" s="41" t="str">
        <f t="shared" ref="U7:U15" si="7">IF(P7="","",IF(S7="1",0,Q7-MIN(Q$2:Q$15)))</f>
        <v/>
      </c>
      <c r="V7" s="77" t="str">
        <f t="shared" ref="V7:V15" si="8">IF(P7="","",IF(MIN(Q$2:Q$15)&lt;60,"",IF(S7="1",0,(60/MIN(Q$2:Q$15)*Q7)-60)))</f>
        <v/>
      </c>
    </row>
    <row r="8" spans="1:22" ht="22" customHeight="1" x14ac:dyDescent="0.25">
      <c r="A8" s="7"/>
      <c r="B8" s="78"/>
      <c r="C8" s="9" t="e">
        <f>VLOOKUP($A8,Total!$A:$D,2,FALSE)</f>
        <v>#N/A</v>
      </c>
      <c r="D8" s="21" t="e">
        <f>VLOOKUP($A8,Total!$A:$D,3,FALSE)</f>
        <v>#N/A</v>
      </c>
      <c r="E8" s="38" t="e">
        <f>VLOOKUP($A8,Total!$A:$D,4,FALSE)</f>
        <v>#N/A</v>
      </c>
      <c r="F8" s="59"/>
      <c r="G8" s="59"/>
      <c r="H8" s="23"/>
      <c r="I8" s="6" t="str">
        <f t="shared" ref="I8:I10" si="9">IF(MIN(F8:H8)&gt;0,MIN(F8:H8),"")</f>
        <v/>
      </c>
      <c r="J8" s="8" t="str">
        <f t="shared" ref="J8:J10" si="10">IF(I8="","",I8*$E8)</f>
        <v/>
      </c>
      <c r="K8" s="19" t="str">
        <f t="shared" ref="K8:K10" si="11">IF(I8="","",RANK(J8,J$2:J$15,1))</f>
        <v/>
      </c>
      <c r="L8" s="76"/>
      <c r="M8" s="76"/>
      <c r="N8" s="76"/>
      <c r="O8" s="112"/>
      <c r="P8" s="8" t="str">
        <f t="shared" ref="P8:P10" si="12">IF(MIN(L8:N8)&gt;0,MIN(L8:N8),"")</f>
        <v/>
      </c>
      <c r="Q8" s="8" t="str">
        <f t="shared" ref="Q8:Q10" si="13">IF(P8="","",P8*$E8)</f>
        <v/>
      </c>
      <c r="R8" s="77" t="str">
        <f t="shared" si="5"/>
        <v/>
      </c>
      <c r="S8" s="19" t="str">
        <f t="shared" ref="S8:S10" si="14">IF(P8="","",RANK(Q8,Q$2:Q$15,1))</f>
        <v/>
      </c>
      <c r="T8" s="21" t="e">
        <f>"TVR-"&amp;VLOOKUP($A8,Total!$A:$AI,Total!$AI$1,FALSE)</f>
        <v>#N/A</v>
      </c>
      <c r="U8" s="41" t="str">
        <f t="shared" si="7"/>
        <v/>
      </c>
      <c r="V8" s="77" t="str">
        <f t="shared" si="8"/>
        <v/>
      </c>
    </row>
    <row r="9" spans="1:22" ht="22" customHeight="1" x14ac:dyDescent="0.25">
      <c r="A9" s="7"/>
      <c r="B9" s="78"/>
      <c r="C9" s="9" t="e">
        <f>VLOOKUP($A9,Total!$A:$D,2,FALSE)</f>
        <v>#N/A</v>
      </c>
      <c r="D9" s="21" t="e">
        <f>VLOOKUP($A9,Total!$A:$D,3,FALSE)</f>
        <v>#N/A</v>
      </c>
      <c r="E9" s="38" t="e">
        <f>VLOOKUP($A9,Total!$A:$D,4,FALSE)</f>
        <v>#N/A</v>
      </c>
      <c r="F9" s="59"/>
      <c r="G9" s="59"/>
      <c r="H9" s="23"/>
      <c r="I9" s="6" t="str">
        <f t="shared" si="9"/>
        <v/>
      </c>
      <c r="J9" s="8" t="str">
        <f t="shared" si="10"/>
        <v/>
      </c>
      <c r="K9" s="19" t="str">
        <f t="shared" si="11"/>
        <v/>
      </c>
      <c r="L9" s="76"/>
      <c r="M9" s="76"/>
      <c r="N9" s="76"/>
      <c r="O9" s="112"/>
      <c r="P9" s="8" t="str">
        <f t="shared" si="12"/>
        <v/>
      </c>
      <c r="Q9" s="8" t="str">
        <f t="shared" si="13"/>
        <v/>
      </c>
      <c r="R9" s="77" t="str">
        <f t="shared" si="5"/>
        <v/>
      </c>
      <c r="S9" s="19" t="str">
        <f t="shared" si="14"/>
        <v/>
      </c>
      <c r="T9" s="21" t="e">
        <f>"TVR-"&amp;VLOOKUP($A9,Total!$A:$AI,Total!$AI$1,FALSE)</f>
        <v>#N/A</v>
      </c>
      <c r="U9" s="41" t="str">
        <f t="shared" si="7"/>
        <v/>
      </c>
      <c r="V9" s="77" t="str">
        <f t="shared" si="8"/>
        <v/>
      </c>
    </row>
    <row r="10" spans="1:22" ht="23" x14ac:dyDescent="0.25">
      <c r="A10" s="7"/>
      <c r="B10" s="78"/>
      <c r="C10" s="9" t="e">
        <f>VLOOKUP($A10,Total!$A:$D,2,FALSE)</f>
        <v>#N/A</v>
      </c>
      <c r="D10" s="21" t="e">
        <f>VLOOKUP($A10,Total!$A:$D,3,FALSE)</f>
        <v>#N/A</v>
      </c>
      <c r="E10" s="38" t="e">
        <f>VLOOKUP($A10,Total!$A:$D,4,FALSE)</f>
        <v>#N/A</v>
      </c>
      <c r="F10" s="59"/>
      <c r="G10" s="59"/>
      <c r="H10" s="23"/>
      <c r="I10" s="6" t="str">
        <f t="shared" si="9"/>
        <v/>
      </c>
      <c r="J10" s="8" t="str">
        <f t="shared" si="10"/>
        <v/>
      </c>
      <c r="K10" s="19" t="str">
        <f t="shared" si="11"/>
        <v/>
      </c>
      <c r="L10" s="76"/>
      <c r="M10" s="76"/>
      <c r="N10" s="76"/>
      <c r="O10" s="112"/>
      <c r="P10" s="8" t="str">
        <f t="shared" si="12"/>
        <v/>
      </c>
      <c r="Q10" s="8" t="str">
        <f t="shared" si="13"/>
        <v/>
      </c>
      <c r="R10" s="77" t="str">
        <f t="shared" si="5"/>
        <v/>
      </c>
      <c r="S10" s="19" t="str">
        <f t="shared" si="14"/>
        <v/>
      </c>
      <c r="T10" s="21" t="e">
        <f>"TVR-"&amp;VLOOKUP($A10,Total!$A:$AI,Total!$AI$1,FALSE)</f>
        <v>#N/A</v>
      </c>
      <c r="U10" s="41" t="str">
        <f t="shared" si="7"/>
        <v/>
      </c>
      <c r="V10" s="77" t="str">
        <f t="shared" si="8"/>
        <v/>
      </c>
    </row>
    <row r="11" spans="1:22" ht="22" customHeight="1" x14ac:dyDescent="0.25">
      <c r="A11" s="7"/>
      <c r="B11" s="78"/>
      <c r="C11" s="9" t="e">
        <f>VLOOKUP($A11,Total!$A:$D,2,FALSE)</f>
        <v>#N/A</v>
      </c>
      <c r="D11" s="21" t="e">
        <f>VLOOKUP($A11,Total!$A:$D,3,FALSE)</f>
        <v>#N/A</v>
      </c>
      <c r="E11" s="38" t="e">
        <f>VLOOKUP($A11,Total!$A:$D,4,FALSE)</f>
        <v>#N/A</v>
      </c>
      <c r="F11" s="59"/>
      <c r="G11" s="59"/>
      <c r="H11" s="23"/>
      <c r="I11" s="6" t="str">
        <f>IF(MIN(F11:H11)&gt;0,MIN(F11:H11),"")</f>
        <v/>
      </c>
      <c r="J11" s="8" t="str">
        <f t="shared" ref="J11:J12" si="15">IF(I11="","",I11*$E11)</f>
        <v/>
      </c>
      <c r="K11" s="19" t="str">
        <f t="shared" ref="K11:K12" si="16">IF(I11="","",RANK(J11,J$2:J$15,1))</f>
        <v/>
      </c>
      <c r="L11" s="76"/>
      <c r="M11" s="76"/>
      <c r="N11" s="76"/>
      <c r="O11" s="110"/>
      <c r="P11" s="8" t="str">
        <f t="shared" ref="P11" si="17">IF(MIN(L11:N11)&gt;0,MIN(L11:N11),"")</f>
        <v/>
      </c>
      <c r="Q11" s="8" t="str">
        <f t="shared" ref="Q11" si="18">IF(P11="","",P11*$E11)</f>
        <v/>
      </c>
      <c r="R11" s="77" t="str">
        <f t="shared" si="5"/>
        <v/>
      </c>
      <c r="S11" s="19" t="str">
        <f t="shared" ref="S11" si="19">IF(P11="","",RANK(Q11,Q$2:Q$15,1))</f>
        <v/>
      </c>
      <c r="T11" s="21" t="e">
        <f>"TVR-"&amp;VLOOKUP($A11,Total!$A:$AI,Total!$AI$1,FALSE)</f>
        <v>#N/A</v>
      </c>
      <c r="U11" s="41" t="str">
        <f t="shared" si="7"/>
        <v/>
      </c>
      <c r="V11" s="77" t="str">
        <f t="shared" si="8"/>
        <v/>
      </c>
    </row>
    <row r="12" spans="1:22" ht="23" x14ac:dyDescent="0.25">
      <c r="A12" s="58"/>
      <c r="B12" s="24"/>
      <c r="C12" s="9" t="e">
        <f>VLOOKUP($A12,Total!$A:$D,2,FALSE)</f>
        <v>#N/A</v>
      </c>
      <c r="D12" s="21" t="e">
        <f>VLOOKUP($A12,Total!$A:$D,3,FALSE)</f>
        <v>#N/A</v>
      </c>
      <c r="E12" s="38" t="e">
        <f>VLOOKUP($A12,Total!$A:$D,4,FALSE)</f>
        <v>#N/A</v>
      </c>
      <c r="F12" s="59"/>
      <c r="G12" s="5"/>
      <c r="H12" s="23"/>
      <c r="I12" s="6" t="str">
        <f t="shared" ref="I12" si="20">IF(MIN(F12:H12)&gt;0,MIN(F12:H12),"")</f>
        <v/>
      </c>
      <c r="J12" s="8" t="str">
        <f t="shared" si="15"/>
        <v/>
      </c>
      <c r="K12" s="19" t="str">
        <f t="shared" si="16"/>
        <v/>
      </c>
      <c r="L12" s="60"/>
      <c r="M12" s="60"/>
      <c r="N12" s="60"/>
      <c r="O12" s="110"/>
      <c r="P12" s="8" t="str">
        <f t="shared" ref="P12:P14" si="21">IF(MIN(L12:N12)&gt;0,MIN(L12:N12),"")</f>
        <v/>
      </c>
      <c r="Q12" s="8" t="str">
        <f t="shared" ref="Q12:Q14" si="22">IF(P12="","",P12*$E12)</f>
        <v/>
      </c>
      <c r="R12" s="18" t="str">
        <f t="shared" si="5"/>
        <v/>
      </c>
      <c r="S12" s="19" t="str">
        <f t="shared" ref="S12:S14" si="23">IF(P12="","",RANK(Q12,Q$2:Q$15,1))</f>
        <v/>
      </c>
      <c r="T12" s="21" t="e">
        <f>"TVR-"&amp;VLOOKUP($A12,Total!$A:$AI,Total!$AI$1,FALSE)</f>
        <v>#N/A</v>
      </c>
      <c r="U12" s="41" t="str">
        <f t="shared" si="7"/>
        <v/>
      </c>
      <c r="V12" s="18" t="str">
        <f t="shared" si="8"/>
        <v/>
      </c>
    </row>
    <row r="13" spans="1:22" ht="23" x14ac:dyDescent="0.25">
      <c r="A13" s="58"/>
      <c r="B13" s="24"/>
      <c r="C13" s="9" t="e">
        <f>VLOOKUP($A13,Total!$A:$D,2,FALSE)</f>
        <v>#N/A</v>
      </c>
      <c r="D13" s="21" t="e">
        <f>VLOOKUP($A13,Total!$A:$D,3,FALSE)</f>
        <v>#N/A</v>
      </c>
      <c r="E13" s="38" t="e">
        <f>VLOOKUP($A13,Total!$A:$D,4,FALSE)</f>
        <v>#N/A</v>
      </c>
      <c r="F13" s="59"/>
      <c r="G13" s="5"/>
      <c r="H13" s="23"/>
      <c r="I13" s="6" t="str">
        <f t="shared" ref="I13:I14" si="24">IF(MIN(F13:H13)&gt;0,MIN(F13:H13),"")</f>
        <v/>
      </c>
      <c r="J13" s="8" t="str">
        <f t="shared" ref="J13:J14" si="25">IF(I13="","",I13*$E13)</f>
        <v/>
      </c>
      <c r="K13" s="19" t="str">
        <f t="shared" ref="K13:K14" si="26">IF(I13="","",RANK(J13,J$2:J$15,1))</f>
        <v/>
      </c>
      <c r="L13" s="60"/>
      <c r="M13" s="60"/>
      <c r="N13" s="60"/>
      <c r="O13" s="110"/>
      <c r="P13" s="8" t="str">
        <f t="shared" si="21"/>
        <v/>
      </c>
      <c r="Q13" s="8" t="str">
        <f t="shared" si="22"/>
        <v/>
      </c>
      <c r="R13" s="18" t="str">
        <f t="shared" si="5"/>
        <v/>
      </c>
      <c r="S13" s="19" t="str">
        <f t="shared" si="23"/>
        <v/>
      </c>
      <c r="T13" s="21" t="e">
        <f>"TVR-"&amp;VLOOKUP($A13,Total!$A:$AI,Total!$AI$1,FALSE)</f>
        <v>#N/A</v>
      </c>
      <c r="U13" s="41" t="str">
        <f t="shared" si="7"/>
        <v/>
      </c>
      <c r="V13" s="18" t="str">
        <f t="shared" si="8"/>
        <v/>
      </c>
    </row>
    <row r="14" spans="1:22" ht="23" x14ac:dyDescent="0.25">
      <c r="A14" s="58"/>
      <c r="B14" s="24"/>
      <c r="C14" s="9" t="e">
        <f>VLOOKUP($A14,Total!$A:$D,2,FALSE)</f>
        <v>#N/A</v>
      </c>
      <c r="D14" s="21" t="e">
        <f>VLOOKUP($A14,Total!$A:$D,3,FALSE)</f>
        <v>#N/A</v>
      </c>
      <c r="E14" s="38" t="e">
        <f>VLOOKUP($A14,Total!$A:$D,4,FALSE)</f>
        <v>#N/A</v>
      </c>
      <c r="F14" s="59"/>
      <c r="G14" s="5"/>
      <c r="H14" s="23"/>
      <c r="I14" s="6" t="str">
        <f t="shared" si="24"/>
        <v/>
      </c>
      <c r="J14" s="8" t="str">
        <f t="shared" si="25"/>
        <v/>
      </c>
      <c r="K14" s="19" t="str">
        <f t="shared" si="26"/>
        <v/>
      </c>
      <c r="L14" s="60"/>
      <c r="M14" s="60"/>
      <c r="N14" s="60"/>
      <c r="O14" s="110"/>
      <c r="P14" s="8" t="str">
        <f t="shared" si="21"/>
        <v/>
      </c>
      <c r="Q14" s="8" t="str">
        <f t="shared" si="22"/>
        <v/>
      </c>
      <c r="R14" s="18" t="str">
        <f t="shared" si="5"/>
        <v/>
      </c>
      <c r="S14" s="19" t="str">
        <f t="shared" si="23"/>
        <v/>
      </c>
      <c r="T14" s="21" t="e">
        <f>"TVR-"&amp;VLOOKUP($A14,Total!$A:$AI,Total!$AI$1,FALSE)</f>
        <v>#N/A</v>
      </c>
      <c r="U14" s="41" t="str">
        <f t="shared" si="7"/>
        <v/>
      </c>
      <c r="V14" s="18" t="str">
        <f t="shared" si="8"/>
        <v/>
      </c>
    </row>
    <row r="15" spans="1:22" ht="23" x14ac:dyDescent="0.25">
      <c r="A15" s="58"/>
      <c r="B15" s="24"/>
      <c r="C15" s="9" t="e">
        <f>VLOOKUP($A15,Total!$A:$D,2,FALSE)</f>
        <v>#N/A</v>
      </c>
      <c r="D15" s="21" t="e">
        <f>VLOOKUP($A15,Total!$A:$D,3,FALSE)</f>
        <v>#N/A</v>
      </c>
      <c r="E15" s="38" t="e">
        <f>VLOOKUP($A15,Total!$A:$D,4,FALSE)</f>
        <v>#N/A</v>
      </c>
      <c r="F15" s="59"/>
      <c r="G15" s="5"/>
      <c r="H15" s="23"/>
      <c r="I15" s="6" t="str">
        <f t="shared" ref="I15" si="27">IF(MIN(F15:H15)&gt;0,MIN(F15:H15),"")</f>
        <v/>
      </c>
      <c r="J15" s="8" t="str">
        <f t="shared" ref="J15" si="28">IF(I15="","",I15*$E15)</f>
        <v/>
      </c>
      <c r="K15" s="19" t="str">
        <f>IF(I15="","",RANK(J15,J$2:J$15,1))</f>
        <v/>
      </c>
      <c r="L15" s="60"/>
      <c r="M15" s="60"/>
      <c r="N15" s="60"/>
      <c r="O15" s="110"/>
      <c r="P15" s="8" t="str">
        <f t="shared" ref="P15" si="29">IF(MIN(L15:N15)&gt;0,MIN(L15:N15),"")</f>
        <v/>
      </c>
      <c r="Q15" s="8" t="str">
        <f t="shared" ref="Q15" si="30">IF(P15="","",P15*$E15)</f>
        <v/>
      </c>
      <c r="R15" s="18" t="str">
        <f t="shared" si="5"/>
        <v/>
      </c>
      <c r="S15" s="19" t="str">
        <f>IF(P15="","",RANK(Q15,Q$2:Q$15,1))</f>
        <v/>
      </c>
      <c r="T15" s="21" t="e">
        <f>"TVR-"&amp;VLOOKUP($A15,Total!$A:$AI,Total!$AI$1,FALSE)</f>
        <v>#N/A</v>
      </c>
      <c r="U15" s="41" t="str">
        <f t="shared" si="7"/>
        <v/>
      </c>
      <c r="V15" s="18" t="str">
        <f t="shared" si="8"/>
        <v/>
      </c>
    </row>
    <row r="16" spans="1:22" ht="30" x14ac:dyDescent="0.3">
      <c r="A16" s="134" t="s">
        <v>89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3"/>
    </row>
  </sheetData>
  <sortState xmlns:xlrd2="http://schemas.microsoft.com/office/spreadsheetml/2017/richdata2" ref="A3:V6">
    <sortCondition ref="S3:S6"/>
  </sortState>
  <mergeCells count="1">
    <mergeCell ref="A16:T16"/>
  </mergeCells>
  <phoneticPr fontId="0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Z16"/>
  <sheetViews>
    <sheetView zoomScale="85" zoomScaleNormal="85" zoomScalePageLayoutView="85" workbookViewId="0">
      <pane xSplit="5" ySplit="1" topLeftCell="F2" activePane="bottomRight" state="frozen"/>
      <selection activeCell="G8" sqref="G8"/>
      <selection pane="topRight" activeCell="G8" sqref="G8"/>
      <selection pane="bottomLeft" activeCell="G8" sqref="G8"/>
      <selection pane="bottomRight" activeCell="L2" sqref="L2:N4"/>
    </sheetView>
  </sheetViews>
  <sheetFormatPr baseColWidth="10" defaultColWidth="8.83203125" defaultRowHeight="13" x14ac:dyDescent="0.15"/>
  <cols>
    <col min="1" max="1" width="20.83203125" customWidth="1"/>
    <col min="3" max="3" width="13.5" bestFit="1" customWidth="1"/>
    <col min="15" max="15" width="6.33203125" customWidth="1"/>
    <col min="20" max="20" width="7.33203125" bestFit="1" customWidth="1"/>
  </cols>
  <sheetData>
    <row r="1" spans="1:26" ht="42" x14ac:dyDescent="0.15">
      <c r="A1" s="2" t="s">
        <v>0</v>
      </c>
      <c r="B1" s="2" t="s">
        <v>15</v>
      </c>
      <c r="C1" s="2" t="s">
        <v>1</v>
      </c>
      <c r="D1" s="14" t="s">
        <v>22</v>
      </c>
      <c r="E1" s="3" t="s">
        <v>6</v>
      </c>
      <c r="F1" s="3" t="s">
        <v>13</v>
      </c>
      <c r="G1" s="3" t="s">
        <v>14</v>
      </c>
      <c r="H1" s="3" t="s">
        <v>40</v>
      </c>
      <c r="I1" s="3" t="s">
        <v>17</v>
      </c>
      <c r="J1" s="3" t="s">
        <v>8</v>
      </c>
      <c r="K1" s="3" t="s">
        <v>46</v>
      </c>
      <c r="L1" s="3" t="s">
        <v>9</v>
      </c>
      <c r="M1" s="3" t="s">
        <v>10</v>
      </c>
      <c r="N1" s="3" t="s">
        <v>11</v>
      </c>
      <c r="O1" s="3" t="s">
        <v>69</v>
      </c>
      <c r="P1" s="3" t="s">
        <v>47</v>
      </c>
      <c r="Q1" s="3" t="s">
        <v>8</v>
      </c>
      <c r="R1" s="17" t="s">
        <v>7</v>
      </c>
      <c r="S1" s="26" t="s">
        <v>12</v>
      </c>
      <c r="T1" s="26" t="s">
        <v>32</v>
      </c>
      <c r="U1" s="17" t="s">
        <v>28</v>
      </c>
      <c r="V1" s="17" t="s">
        <v>29</v>
      </c>
    </row>
    <row r="2" spans="1:26" ht="23" x14ac:dyDescent="0.25">
      <c r="A2" s="7" t="s">
        <v>27</v>
      </c>
      <c r="B2" s="78">
        <v>58</v>
      </c>
      <c r="C2" s="9" t="str">
        <f>VLOOKUP($A2,Total!$A:$D,2,FALSE)</f>
        <v>Griff 500</v>
      </c>
      <c r="D2" s="21" t="str">
        <f>VLOOKUP($A2,Total!$A:$D,3,FALSE)</f>
        <v>1A</v>
      </c>
      <c r="E2" s="38">
        <v>0.94462448854411196</v>
      </c>
      <c r="F2" s="59">
        <v>120.5</v>
      </c>
      <c r="G2" s="59"/>
      <c r="H2" s="23"/>
      <c r="I2" s="6">
        <f>IF(MIN(F2:H2)&gt;0,MIN(F2:H2),"")</f>
        <v>120.5</v>
      </c>
      <c r="J2" s="8">
        <f>IF(I2="","",I2*$E2)</f>
        <v>113.82725086956549</v>
      </c>
      <c r="K2" s="19">
        <f>IF(I2="","",RANK(J2,J$2:J$15,1))</f>
        <v>1</v>
      </c>
      <c r="L2" s="76">
        <v>112.3</v>
      </c>
      <c r="M2" s="76">
        <v>102.3</v>
      </c>
      <c r="N2" s="60">
        <v>98.6</v>
      </c>
      <c r="O2" s="110"/>
      <c r="P2" s="8">
        <f>IF(MIN(L2:N2)&gt;0,MIN(L2:N2),"")</f>
        <v>98.6</v>
      </c>
      <c r="Q2" s="8">
        <f>IF(P2="","",P2*$E2)</f>
        <v>93.139974570449439</v>
      </c>
      <c r="R2" s="18">
        <f>IF(P2="","",IF(AND(V2="",U2&gt;15),10,IF(V2="",25-U2,IF(V2&gt;15,10,25-V2))))</f>
        <v>25</v>
      </c>
      <c r="S2" s="19">
        <f>IF(P2="","",RANK(Q2,Q$2:Q$15,1))</f>
        <v>1</v>
      </c>
      <c r="T2" s="21" t="str">
        <f>"TVR-"&amp;VLOOKUP($A2,Total!$A:$AI,Total!$AI$1,FALSE)</f>
        <v>TVR-B</v>
      </c>
      <c r="U2" s="41">
        <f>IF(P2="","",IF(S2="1",0,Q2-MIN(Q$2:Q$15)))</f>
        <v>0</v>
      </c>
      <c r="V2" s="18">
        <f>IF(P2="","",IF(MIN(Q$2:Q$15)&lt;60,"",IF(S2="1",0,(60/MIN(Q$2:Q$15)*Q2)-60)))</f>
        <v>0</v>
      </c>
      <c r="W2" s="15"/>
      <c r="X2" s="15"/>
      <c r="Y2" s="15"/>
      <c r="Z2" s="16"/>
    </row>
    <row r="3" spans="1:26" ht="23" x14ac:dyDescent="0.25">
      <c r="A3" s="7" t="s">
        <v>20</v>
      </c>
      <c r="B3" s="78">
        <v>57</v>
      </c>
      <c r="C3" s="9" t="str">
        <f>VLOOKUP($A3,Total!$A:$D,2,FALSE)</f>
        <v>Griff 430</v>
      </c>
      <c r="D3" s="21" t="str">
        <f>VLOOKUP($A3,Total!$A:$D,3,FALSE)</f>
        <v>1A</v>
      </c>
      <c r="E3" s="38">
        <v>0.93839394602711024</v>
      </c>
      <c r="F3" s="59">
        <v>126.1</v>
      </c>
      <c r="G3" s="59"/>
      <c r="H3" s="23"/>
      <c r="I3" s="6">
        <f>IF(MIN(F3:H3)&gt;0,MIN(F3:H3),"")</f>
        <v>126.1</v>
      </c>
      <c r="J3" s="8">
        <f>IF(I3="","",I3*$E3)</f>
        <v>118.3314765940186</v>
      </c>
      <c r="K3" s="19">
        <f>IF(I3="","",RANK(J3,J$2:J$15,1))</f>
        <v>2</v>
      </c>
      <c r="L3" s="76">
        <v>109</v>
      </c>
      <c r="M3" s="76">
        <v>103.4</v>
      </c>
      <c r="N3" s="60">
        <v>100.9</v>
      </c>
      <c r="O3" s="110"/>
      <c r="P3" s="8">
        <f>IF(MIN(L3:N3)&gt;0,MIN(L3:N3),"")</f>
        <v>100.9</v>
      </c>
      <c r="Q3" s="8">
        <f>IF(P3="","",P3*$E3)</f>
        <v>94.683949154135433</v>
      </c>
      <c r="R3" s="18">
        <f>IF(P3="","",IF(AND(V3="",U3&gt;15),10,IF(V3="",25-U3,IF(V3&gt;15,10,25-V3))))</f>
        <v>24.005384364249643</v>
      </c>
      <c r="S3" s="19">
        <f>IF(P3="","",RANK(Q3,Q$2:Q$15,1))</f>
        <v>2</v>
      </c>
      <c r="T3" s="21" t="str">
        <f>"TVR-"&amp;VLOOKUP($A3,Total!$A:$AI,Total!$AI$1,FALSE)</f>
        <v>TVR-B</v>
      </c>
      <c r="U3" s="41">
        <f>IF(P3="","",IF(S3="1",0,Q3-MIN(Q$2:Q$15)))</f>
        <v>1.5439745836859942</v>
      </c>
      <c r="V3" s="18">
        <f>IF(P3="","",IF(MIN(Q$2:Q$15)&lt;60,"",IF(S3="1",0,(60/MIN(Q$2:Q$15)*Q3)-60)))</f>
        <v>0.99461563575035683</v>
      </c>
      <c r="W3" s="15"/>
      <c r="X3" s="15"/>
      <c r="Y3" s="15"/>
      <c r="Z3" s="16"/>
    </row>
    <row r="4" spans="1:26" ht="23" x14ac:dyDescent="0.25">
      <c r="A4" s="7" t="s">
        <v>51</v>
      </c>
      <c r="B4" s="78">
        <v>56</v>
      </c>
      <c r="C4" s="9" t="str">
        <f>VLOOKUP($A4,Total!$A:$D,2,FALSE)</f>
        <v>Cerbera 4.2</v>
      </c>
      <c r="D4" s="21" t="str">
        <f>VLOOKUP($A4,Total!$A:$D,3,FALSE)</f>
        <v>1A</v>
      </c>
      <c r="E4" s="38">
        <v>0.95597710347985099</v>
      </c>
      <c r="F4" s="59">
        <v>131.1</v>
      </c>
      <c r="G4" s="59"/>
      <c r="H4" s="23"/>
      <c r="I4" s="6">
        <f>IF(MIN(F4:H4)&gt;0,MIN(F4:H4),"")</f>
        <v>131.1</v>
      </c>
      <c r="J4" s="8">
        <f>IF(I4="","",I4*$E4)</f>
        <v>125.32859826620846</v>
      </c>
      <c r="K4" s="19">
        <f>IF(I4="","",RANK(J4,J$2:J$15,1))</f>
        <v>3</v>
      </c>
      <c r="L4" s="76">
        <v>120.4</v>
      </c>
      <c r="M4" s="76">
        <v>112.6</v>
      </c>
      <c r="N4" s="60">
        <v>112</v>
      </c>
      <c r="O4" s="110"/>
      <c r="P4" s="8">
        <f>IF(MIN(L4:N4)&gt;0,MIN(L4:N4),"")</f>
        <v>112</v>
      </c>
      <c r="Q4" s="8">
        <f>IF(P4="","",P4*$E4)</f>
        <v>107.06943558974331</v>
      </c>
      <c r="R4" s="18">
        <f>IF(P4="","",IF(AND(V4="",U4&gt;15),10,IF(V4="",25-U4,IF(V4&gt;15,10,25-V4))))</f>
        <v>16.026756610015255</v>
      </c>
      <c r="S4" s="19">
        <f>IF(P4="","",RANK(Q4,Q$2:Q$15,1))</f>
        <v>3</v>
      </c>
      <c r="T4" s="21" t="str">
        <f>"TVR-"&amp;VLOOKUP($A4,Total!$A:$AI,Total!$AI$1,FALSE)</f>
        <v>TVR-B</v>
      </c>
      <c r="U4" s="41">
        <f>IF(P4="","",IF(S4="1",0,Q4-MIN(Q$2:Q$15)))</f>
        <v>13.929461019293868</v>
      </c>
      <c r="V4" s="18">
        <f>IF(P4="","",IF(MIN(Q$2:Q$15)&lt;60,"",IF(S4="1",0,(60/MIN(Q$2:Q$15)*Q4)-60)))</f>
        <v>8.973243389984745</v>
      </c>
      <c r="W4" s="15"/>
      <c r="X4" s="15"/>
      <c r="Y4" s="15"/>
      <c r="Z4" s="16"/>
    </row>
    <row r="5" spans="1:26" ht="23" x14ac:dyDescent="0.25">
      <c r="A5" s="7"/>
      <c r="B5" s="78"/>
      <c r="C5" s="9" t="e">
        <f>VLOOKUP($A5,Total!$A:$D,2,FALSE)</f>
        <v>#N/A</v>
      </c>
      <c r="D5" s="21" t="e">
        <f>VLOOKUP($A5,Total!$A:$D,3,FALSE)</f>
        <v>#N/A</v>
      </c>
      <c r="E5" s="38" t="e">
        <f>VLOOKUP($A5,Total!$A:$D,4,FALSE)</f>
        <v>#N/A</v>
      </c>
      <c r="F5" s="59"/>
      <c r="G5" s="59"/>
      <c r="H5" s="23"/>
      <c r="I5" s="6" t="str">
        <f>IF(MIN(F5:H5)&gt;0,MIN(F5:H5),"")</f>
        <v/>
      </c>
      <c r="J5" s="8" t="str">
        <f>IF(I5="","",I5*$E5)</f>
        <v/>
      </c>
      <c r="K5" s="19" t="str">
        <f>IF(I5="","",RANK(J5,J$2:J$15,1))</f>
        <v/>
      </c>
      <c r="L5" s="76"/>
      <c r="M5" s="76"/>
      <c r="N5" s="60"/>
      <c r="O5" s="110"/>
      <c r="P5" s="8" t="str">
        <f>IF(MIN(L5:N5)&gt;0,MIN(L5:N5),"")</f>
        <v/>
      </c>
      <c r="Q5" s="8" t="str">
        <f>IF(P5="","",P5*$E5)</f>
        <v/>
      </c>
      <c r="R5" s="18" t="str">
        <f>IF(P5="","",IF(AND(V5="",U5&gt;15),10,IF(V5="",25-U5,IF(V5&gt;15,10,25-V5))))</f>
        <v/>
      </c>
      <c r="S5" s="19" t="str">
        <f>IF(P5="","",RANK(Q5,Q$2:Q$15,1))</f>
        <v/>
      </c>
      <c r="T5" s="21" t="e">
        <f>"TVR-"&amp;VLOOKUP($A5,Total!$A:$AI,Total!$AI$1,FALSE)</f>
        <v>#N/A</v>
      </c>
      <c r="U5" s="41" t="str">
        <f>IF(P5="","",IF(S5="1",0,Q5-MIN(Q$2:Q$15)))</f>
        <v/>
      </c>
      <c r="V5" s="18" t="str">
        <f>IF(P5="","",IF(MIN(Q$2:Q$15)&lt;60,"",IF(S5="1",0,(60/MIN(Q$2:Q$15)*Q5)-60)))</f>
        <v/>
      </c>
      <c r="W5" s="15"/>
      <c r="X5" s="15"/>
      <c r="Y5" s="15"/>
      <c r="Z5" s="16"/>
    </row>
    <row r="6" spans="1:26" ht="23" x14ac:dyDescent="0.25">
      <c r="A6" s="7"/>
      <c r="B6" s="78"/>
      <c r="C6" s="9" t="e">
        <f>VLOOKUP($A6,Total!$A:$D,2,FALSE)</f>
        <v>#N/A</v>
      </c>
      <c r="D6" s="21" t="e">
        <f>VLOOKUP($A6,Total!$A:$D,3,FALSE)</f>
        <v>#N/A</v>
      </c>
      <c r="E6" s="38" t="e">
        <f>VLOOKUP($A6,Total!$A:$D,4,FALSE)</f>
        <v>#N/A</v>
      </c>
      <c r="F6" s="59"/>
      <c r="G6" s="59"/>
      <c r="H6" s="23"/>
      <c r="I6" s="6" t="str">
        <f>IF(MIN(F6:H6)&gt;0,MIN(F6:H6),"")</f>
        <v/>
      </c>
      <c r="J6" s="8" t="str">
        <f>IF(I6="","",I6*$E6)</f>
        <v/>
      </c>
      <c r="K6" s="19" t="str">
        <f>IF(I6="","",RANK(J6,J$2:J$15,1))</f>
        <v/>
      </c>
      <c r="L6" s="76"/>
      <c r="M6" s="76"/>
      <c r="N6" s="60"/>
      <c r="O6" s="110"/>
      <c r="P6" s="8" t="str">
        <f>IF(MIN(L6:N6)&gt;0,MIN(L6:N6),"")</f>
        <v/>
      </c>
      <c r="Q6" s="8" t="str">
        <f>IF(P6="","",P6*$E6)</f>
        <v/>
      </c>
      <c r="R6" s="18" t="str">
        <f>IF(P6="","",IF(AND(V6="",U6&gt;15),10,IF(V6="",25-U6,IF(V6&gt;15,10,25-V6))))</f>
        <v/>
      </c>
      <c r="S6" s="19" t="str">
        <f>IF(P6="","",RANK(Q6,Q$2:Q$15,1))</f>
        <v/>
      </c>
      <c r="T6" s="21" t="e">
        <f>"TVR-"&amp;VLOOKUP($A6,Total!$A:$AI,Total!$AI$1,FALSE)</f>
        <v>#N/A</v>
      </c>
      <c r="U6" s="41" t="str">
        <f>IF(P6="","",IF(S6="1",0,Q6-MIN(Q$2:Q$15)))</f>
        <v/>
      </c>
      <c r="V6" s="18" t="str">
        <f>IF(P6="","",IF(MIN(Q$2:Q$15)&lt;60,"",IF(S6="1",0,(60/MIN(Q$2:Q$15)*Q6)-60)))</f>
        <v/>
      </c>
      <c r="W6" s="15"/>
      <c r="X6" s="15"/>
      <c r="Y6" s="15"/>
      <c r="Z6" s="16"/>
    </row>
    <row r="7" spans="1:26" ht="23" x14ac:dyDescent="0.25">
      <c r="A7" s="7"/>
      <c r="B7" s="36"/>
      <c r="C7" s="9" t="e">
        <f>VLOOKUP($A7,Total!$A:$D,2,FALSE)</f>
        <v>#N/A</v>
      </c>
      <c r="D7" s="21" t="e">
        <f>VLOOKUP($A7,Total!$A:$D,3,FALSE)</f>
        <v>#N/A</v>
      </c>
      <c r="E7" s="38" t="e">
        <f>VLOOKUP($A7,Total!$A:$D,4,FALSE)</f>
        <v>#N/A</v>
      </c>
      <c r="F7" s="59"/>
      <c r="G7" s="59"/>
      <c r="H7" s="23"/>
      <c r="I7" s="6" t="str">
        <f t="shared" ref="I7:I11" si="0">IF(MIN(F7:H7)&gt;0,MIN(F7:H7),"")</f>
        <v/>
      </c>
      <c r="J7" s="8" t="str">
        <f t="shared" ref="J7:J11" si="1">IF(I7="","",I7*$E7)</f>
        <v/>
      </c>
      <c r="K7" s="19" t="str">
        <f t="shared" ref="K7:K11" si="2">IF(I7="","",RANK(J7,J$2:J$15,1))</f>
        <v/>
      </c>
      <c r="L7" s="60"/>
      <c r="M7" s="60"/>
      <c r="N7" s="60"/>
      <c r="O7" s="110"/>
      <c r="P7" s="8" t="str">
        <f t="shared" ref="P7:P11" si="3">IF(MIN(L7:N7)&gt;0,MIN(L7:N7),"")</f>
        <v/>
      </c>
      <c r="Q7" s="8" t="str">
        <f t="shared" ref="Q7:Q11" si="4">IF(P7="","",P7*$E7)</f>
        <v/>
      </c>
      <c r="R7" s="18" t="str">
        <f t="shared" ref="R7:R15" si="5">IF(P7="","",IF(AND(V7="",U7&gt;15),10,IF(V7="",25-U7,IF(V7&gt;15,10,25-V7))))</f>
        <v/>
      </c>
      <c r="S7" s="19" t="str">
        <f t="shared" ref="S7:S11" si="6">IF(P7="","",RANK(Q7,Q$2:Q$15,1))</f>
        <v/>
      </c>
      <c r="T7" s="21" t="e">
        <f>"TVR-"&amp;VLOOKUP($A7,Total!$A:$AI,Total!$AI$1,FALSE)</f>
        <v>#N/A</v>
      </c>
      <c r="U7" s="41" t="str">
        <f t="shared" ref="U7:U15" si="7">IF(P7="","",IF(S7="1",0,Q7-MIN(Q$2:Q$15)))</f>
        <v/>
      </c>
      <c r="V7" s="18" t="str">
        <f t="shared" ref="V7:V15" si="8">IF(P7="","",IF(MIN(Q$2:Q$15)&lt;60,"",IF(S7="1",0,(60/MIN(Q$2:Q$15)*Q7)-60)))</f>
        <v/>
      </c>
      <c r="W7" s="15"/>
      <c r="X7" s="15"/>
      <c r="Y7" s="15"/>
      <c r="Z7" s="16"/>
    </row>
    <row r="8" spans="1:26" ht="23" x14ac:dyDescent="0.25">
      <c r="A8" s="7"/>
      <c r="B8" s="36"/>
      <c r="C8" s="9" t="e">
        <f>VLOOKUP($A8,Total!$A:$D,2,FALSE)</f>
        <v>#N/A</v>
      </c>
      <c r="D8" s="21" t="e">
        <f>VLOOKUP($A8,Total!$A:$D,3,FALSE)</f>
        <v>#N/A</v>
      </c>
      <c r="E8" s="38" t="e">
        <f>VLOOKUP($A8,Total!$A:$D,4,FALSE)</f>
        <v>#N/A</v>
      </c>
      <c r="F8" s="59"/>
      <c r="G8" s="59"/>
      <c r="H8" s="23"/>
      <c r="I8" s="6" t="str">
        <f t="shared" si="0"/>
        <v/>
      </c>
      <c r="J8" s="8" t="str">
        <f t="shared" si="1"/>
        <v/>
      </c>
      <c r="K8" s="19" t="str">
        <f t="shared" si="2"/>
        <v/>
      </c>
      <c r="L8" s="60"/>
      <c r="M8" s="60"/>
      <c r="N8" s="60"/>
      <c r="O8" s="110"/>
      <c r="P8" s="8" t="str">
        <f t="shared" si="3"/>
        <v/>
      </c>
      <c r="Q8" s="8" t="str">
        <f t="shared" si="4"/>
        <v/>
      </c>
      <c r="R8" s="18" t="str">
        <f t="shared" si="5"/>
        <v/>
      </c>
      <c r="S8" s="19" t="str">
        <f t="shared" si="6"/>
        <v/>
      </c>
      <c r="T8" s="21" t="e">
        <f>"TVR-"&amp;VLOOKUP($A8,Total!$A:$AI,Total!$AI$1,FALSE)</f>
        <v>#N/A</v>
      </c>
      <c r="U8" s="41" t="str">
        <f t="shared" si="7"/>
        <v/>
      </c>
      <c r="V8" s="18" t="str">
        <f t="shared" si="8"/>
        <v/>
      </c>
      <c r="W8" s="15"/>
      <c r="X8" s="15"/>
      <c r="Y8" s="15"/>
      <c r="Z8" s="16"/>
    </row>
    <row r="9" spans="1:26" ht="23" x14ac:dyDescent="0.25">
      <c r="A9" s="7"/>
      <c r="B9" s="36"/>
      <c r="C9" s="9" t="e">
        <f>VLOOKUP($A9,Total!$A:$D,2,FALSE)</f>
        <v>#N/A</v>
      </c>
      <c r="D9" s="21" t="e">
        <f>VLOOKUP($A9,Total!$A:$D,3,FALSE)</f>
        <v>#N/A</v>
      </c>
      <c r="E9" s="38" t="e">
        <f>VLOOKUP($A9,Total!$A:$D,4,FALSE)</f>
        <v>#N/A</v>
      </c>
      <c r="F9" s="59"/>
      <c r="G9" s="59"/>
      <c r="H9" s="23"/>
      <c r="I9" s="6" t="str">
        <f t="shared" si="0"/>
        <v/>
      </c>
      <c r="J9" s="8" t="str">
        <f t="shared" si="1"/>
        <v/>
      </c>
      <c r="K9" s="19" t="str">
        <f t="shared" si="2"/>
        <v/>
      </c>
      <c r="L9" s="60"/>
      <c r="M9" s="60"/>
      <c r="N9" s="60"/>
      <c r="O9" s="110"/>
      <c r="P9" s="8" t="str">
        <f t="shared" si="3"/>
        <v/>
      </c>
      <c r="Q9" s="8" t="str">
        <f t="shared" si="4"/>
        <v/>
      </c>
      <c r="R9" s="18" t="str">
        <f t="shared" si="5"/>
        <v/>
      </c>
      <c r="S9" s="19" t="str">
        <f t="shared" si="6"/>
        <v/>
      </c>
      <c r="T9" s="21" t="e">
        <f>"TVR-"&amp;VLOOKUP($A9,Total!$A:$AI,Total!$AI$1,FALSE)</f>
        <v>#N/A</v>
      </c>
      <c r="U9" s="41" t="str">
        <f t="shared" si="7"/>
        <v/>
      </c>
      <c r="V9" s="18" t="str">
        <f t="shared" si="8"/>
        <v/>
      </c>
      <c r="W9" s="15"/>
      <c r="X9" s="15"/>
      <c r="Y9" s="15"/>
      <c r="Z9" s="16"/>
    </row>
    <row r="10" spans="1:26" ht="23" x14ac:dyDescent="0.25">
      <c r="A10" s="7"/>
      <c r="B10" s="36"/>
      <c r="C10" s="9" t="e">
        <f>VLOOKUP($A10,Total!$A:$D,2,FALSE)</f>
        <v>#N/A</v>
      </c>
      <c r="D10" s="21" t="e">
        <f>VLOOKUP($A10,Total!$A:$D,3,FALSE)</f>
        <v>#N/A</v>
      </c>
      <c r="E10" s="38" t="e">
        <f>VLOOKUP($A10,Total!$A:$D,4,FALSE)</f>
        <v>#N/A</v>
      </c>
      <c r="F10" s="59"/>
      <c r="G10" s="59"/>
      <c r="H10" s="23"/>
      <c r="I10" s="6" t="str">
        <f t="shared" si="0"/>
        <v/>
      </c>
      <c r="J10" s="8" t="str">
        <f t="shared" si="1"/>
        <v/>
      </c>
      <c r="K10" s="19" t="str">
        <f t="shared" si="2"/>
        <v/>
      </c>
      <c r="L10" s="60"/>
      <c r="M10" s="60"/>
      <c r="N10" s="60"/>
      <c r="O10" s="110"/>
      <c r="P10" s="8" t="str">
        <f t="shared" si="3"/>
        <v/>
      </c>
      <c r="Q10" s="8" t="str">
        <f t="shared" si="4"/>
        <v/>
      </c>
      <c r="R10" s="18" t="str">
        <f t="shared" si="5"/>
        <v/>
      </c>
      <c r="S10" s="19" t="str">
        <f t="shared" si="6"/>
        <v/>
      </c>
      <c r="T10" s="21" t="e">
        <f>"TVR-"&amp;VLOOKUP($A10,Total!$A:$AI,Total!$AI$1,FALSE)</f>
        <v>#N/A</v>
      </c>
      <c r="U10" s="41" t="str">
        <f t="shared" si="7"/>
        <v/>
      </c>
      <c r="V10" s="18" t="str">
        <f t="shared" si="8"/>
        <v/>
      </c>
      <c r="W10" s="15"/>
      <c r="X10" s="15"/>
      <c r="Y10" s="15"/>
      <c r="Z10" s="16"/>
    </row>
    <row r="11" spans="1:26" ht="23" x14ac:dyDescent="0.25">
      <c r="A11" s="7"/>
      <c r="B11" s="36"/>
      <c r="C11" s="9" t="e">
        <f>VLOOKUP($A11,Total!$A:$D,2,FALSE)</f>
        <v>#N/A</v>
      </c>
      <c r="D11" s="21" t="e">
        <f>VLOOKUP($A11,Total!$A:$D,3,FALSE)</f>
        <v>#N/A</v>
      </c>
      <c r="E11" s="38" t="e">
        <f>VLOOKUP($A11,Total!$A:$D,4,FALSE)</f>
        <v>#N/A</v>
      </c>
      <c r="F11" s="59"/>
      <c r="G11" s="59"/>
      <c r="H11" s="23"/>
      <c r="I11" s="6" t="str">
        <f t="shared" si="0"/>
        <v/>
      </c>
      <c r="J11" s="8" t="str">
        <f t="shared" si="1"/>
        <v/>
      </c>
      <c r="K11" s="19" t="str">
        <f t="shared" si="2"/>
        <v/>
      </c>
      <c r="L11" s="60"/>
      <c r="M11" s="60"/>
      <c r="N11" s="60"/>
      <c r="O11" s="110"/>
      <c r="P11" s="8" t="str">
        <f t="shared" si="3"/>
        <v/>
      </c>
      <c r="Q11" s="8" t="str">
        <f t="shared" si="4"/>
        <v/>
      </c>
      <c r="R11" s="18" t="str">
        <f t="shared" si="5"/>
        <v/>
      </c>
      <c r="S11" s="19" t="str">
        <f t="shared" si="6"/>
        <v/>
      </c>
      <c r="T11" s="21" t="e">
        <f>"TVR-"&amp;VLOOKUP($A11,Total!$A:$AI,Total!$AI$1,FALSE)</f>
        <v>#N/A</v>
      </c>
      <c r="U11" s="41" t="str">
        <f t="shared" si="7"/>
        <v/>
      </c>
      <c r="V11" s="18" t="str">
        <f t="shared" si="8"/>
        <v/>
      </c>
      <c r="W11" s="15"/>
      <c r="X11" s="15"/>
      <c r="Y11" s="15"/>
      <c r="Z11" s="16"/>
    </row>
    <row r="12" spans="1:26" ht="23" x14ac:dyDescent="0.25">
      <c r="A12" s="7"/>
      <c r="B12" s="36"/>
      <c r="C12" s="9" t="e">
        <f>VLOOKUP($A12,Total!$A:$D,2,FALSE)</f>
        <v>#N/A</v>
      </c>
      <c r="D12" s="21" t="e">
        <f>VLOOKUP($A12,Total!$A:$D,3,FALSE)</f>
        <v>#N/A</v>
      </c>
      <c r="E12" s="38" t="e">
        <f>VLOOKUP($A12,Total!$A:$D,4,FALSE)</f>
        <v>#N/A</v>
      </c>
      <c r="F12" s="59"/>
      <c r="G12" s="59"/>
      <c r="H12" s="23"/>
      <c r="I12" s="6" t="str">
        <f t="shared" ref="I12" si="9">IF(MIN(F12:H12)&gt;0,MIN(F12:H12),"")</f>
        <v/>
      </c>
      <c r="J12" s="8" t="str">
        <f t="shared" ref="J12" si="10">IF(I12="","",I12*$E12)</f>
        <v/>
      </c>
      <c r="K12" s="19" t="str">
        <f t="shared" ref="K12" si="11">IF(I12="","",RANK(J12,J$2:J$15,1))</f>
        <v/>
      </c>
      <c r="L12" s="60"/>
      <c r="M12" s="60"/>
      <c r="N12" s="60"/>
      <c r="O12" s="110"/>
      <c r="P12" s="8" t="str">
        <f t="shared" ref="P12" si="12">IF(MIN(L12:N12)&gt;0,MIN(L12:N12),"")</f>
        <v/>
      </c>
      <c r="Q12" s="8" t="str">
        <f t="shared" ref="Q12" si="13">IF(P12="","",P12*$E12)</f>
        <v/>
      </c>
      <c r="R12" s="18" t="str">
        <f t="shared" si="5"/>
        <v/>
      </c>
      <c r="S12" s="19" t="str">
        <f t="shared" ref="S12" si="14">IF(P12="","",RANK(Q12,Q$2:Q$15,1))</f>
        <v/>
      </c>
      <c r="T12" s="21" t="e">
        <f>"TVR-"&amp;VLOOKUP($A12,Total!$A:$AI,Total!$AI$1,FALSE)</f>
        <v>#N/A</v>
      </c>
      <c r="U12" s="41" t="str">
        <f t="shared" si="7"/>
        <v/>
      </c>
      <c r="V12" s="18" t="str">
        <f t="shared" si="8"/>
        <v/>
      </c>
      <c r="W12" s="15"/>
      <c r="X12" s="15"/>
      <c r="Y12" s="15"/>
      <c r="Z12" s="16"/>
    </row>
    <row r="13" spans="1:26" ht="23" x14ac:dyDescent="0.25">
      <c r="A13" s="7"/>
      <c r="B13" s="36"/>
      <c r="C13" s="9" t="e">
        <f>VLOOKUP($A13,Total!$A:$D,2,FALSE)</f>
        <v>#N/A</v>
      </c>
      <c r="D13" s="21" t="e">
        <f>VLOOKUP($A13,Total!$A:$D,3,FALSE)</f>
        <v>#N/A</v>
      </c>
      <c r="E13" s="38" t="e">
        <f>VLOOKUP($A13,Total!$A:$D,4,FALSE)</f>
        <v>#N/A</v>
      </c>
      <c r="F13" s="59"/>
      <c r="G13" s="59"/>
      <c r="H13" s="23"/>
      <c r="I13" s="6" t="str">
        <f t="shared" ref="I13:I15" si="15">IF(MIN(F13:H13)&gt;0,MIN(F13:H13),"")</f>
        <v/>
      </c>
      <c r="J13" s="8" t="str">
        <f t="shared" ref="J13:J15" si="16">IF(I13="","",I13*$E13)</f>
        <v/>
      </c>
      <c r="K13" s="19" t="str">
        <f>IF(I13="","",RANK(J13,J$2:J$15,1))</f>
        <v/>
      </c>
      <c r="L13" s="60"/>
      <c r="M13" s="60"/>
      <c r="N13" s="60"/>
      <c r="O13" s="110"/>
      <c r="P13" s="8" t="str">
        <f t="shared" ref="P13:P15" si="17">IF(MIN(L13:N13)&gt;0,MIN(L13:N13),"")</f>
        <v/>
      </c>
      <c r="Q13" s="8" t="str">
        <f t="shared" ref="Q13:Q15" si="18">IF(P13="","",P13*$E13)</f>
        <v/>
      </c>
      <c r="R13" s="18" t="str">
        <f t="shared" si="5"/>
        <v/>
      </c>
      <c r="S13" s="19" t="str">
        <f>IF(P13="","",RANK(Q13,Q$2:Q$15,1))</f>
        <v/>
      </c>
      <c r="T13" s="21" t="e">
        <f>"TVR-"&amp;VLOOKUP($A13,Total!$A:$AI,Total!$AI$1,FALSE)</f>
        <v>#N/A</v>
      </c>
      <c r="U13" s="41" t="str">
        <f t="shared" si="7"/>
        <v/>
      </c>
      <c r="V13" s="18" t="str">
        <f t="shared" si="8"/>
        <v/>
      </c>
      <c r="W13" s="15"/>
      <c r="X13" s="15"/>
      <c r="Y13" s="15"/>
      <c r="Z13" s="16"/>
    </row>
    <row r="14" spans="1:26" ht="23" x14ac:dyDescent="0.25">
      <c r="A14" s="7"/>
      <c r="B14" s="36"/>
      <c r="C14" s="9" t="e">
        <f>VLOOKUP($A14,Total!$A:$D,2,FALSE)</f>
        <v>#N/A</v>
      </c>
      <c r="D14" s="21" t="e">
        <f>VLOOKUP($A14,Total!$A:$D,3,FALSE)</f>
        <v>#N/A</v>
      </c>
      <c r="E14" s="38" t="e">
        <f>VLOOKUP($A14,Total!$A:$D,4,FALSE)</f>
        <v>#N/A</v>
      </c>
      <c r="F14" s="59"/>
      <c r="G14" s="59"/>
      <c r="H14" s="23"/>
      <c r="I14" s="6" t="str">
        <f t="shared" si="15"/>
        <v/>
      </c>
      <c r="J14" s="8" t="str">
        <f t="shared" si="16"/>
        <v/>
      </c>
      <c r="K14" s="19" t="str">
        <f>IF(I14="","",RANK(J14,J$2:J$15,1))</f>
        <v/>
      </c>
      <c r="L14" s="60"/>
      <c r="M14" s="60"/>
      <c r="N14" s="60"/>
      <c r="O14" s="110"/>
      <c r="P14" s="8" t="str">
        <f t="shared" si="17"/>
        <v/>
      </c>
      <c r="Q14" s="8" t="str">
        <f t="shared" si="18"/>
        <v/>
      </c>
      <c r="R14" s="18" t="str">
        <f t="shared" si="5"/>
        <v/>
      </c>
      <c r="S14" s="19" t="str">
        <f>IF(P14="","",RANK(Q14,Q$2:Q$15,1))</f>
        <v/>
      </c>
      <c r="T14" s="21" t="e">
        <f>"TVR-"&amp;VLOOKUP($A14,Total!$A:$AI,Total!$AI$1,FALSE)</f>
        <v>#N/A</v>
      </c>
      <c r="U14" s="41" t="str">
        <f t="shared" si="7"/>
        <v/>
      </c>
      <c r="V14" s="18" t="str">
        <f t="shared" si="8"/>
        <v/>
      </c>
      <c r="W14" s="15"/>
      <c r="X14" s="15"/>
      <c r="Y14" s="15"/>
      <c r="Z14" s="16"/>
    </row>
    <row r="15" spans="1:26" ht="23" x14ac:dyDescent="0.25">
      <c r="A15" s="7"/>
      <c r="B15" s="36"/>
      <c r="C15" s="9" t="e">
        <f>VLOOKUP($A15,Total!$A:$D,2,FALSE)</f>
        <v>#N/A</v>
      </c>
      <c r="D15" s="21" t="e">
        <f>VLOOKUP($A15,Total!$A:$D,3,FALSE)</f>
        <v>#N/A</v>
      </c>
      <c r="E15" s="38" t="e">
        <f>VLOOKUP($A15,Total!$A:$D,4,FALSE)</f>
        <v>#N/A</v>
      </c>
      <c r="F15" s="59"/>
      <c r="G15" s="59"/>
      <c r="H15" s="23"/>
      <c r="I15" s="6" t="str">
        <f t="shared" si="15"/>
        <v/>
      </c>
      <c r="J15" s="8" t="str">
        <f t="shared" si="16"/>
        <v/>
      </c>
      <c r="K15" s="19" t="str">
        <f>IF(I15="","",RANK(J15,J$2:J$15,1))</f>
        <v/>
      </c>
      <c r="L15" s="60"/>
      <c r="M15" s="60"/>
      <c r="N15" s="60"/>
      <c r="O15" s="111"/>
      <c r="P15" s="8" t="str">
        <f t="shared" si="17"/>
        <v/>
      </c>
      <c r="Q15" s="8" t="str">
        <f t="shared" si="18"/>
        <v/>
      </c>
      <c r="R15" s="18" t="str">
        <f t="shared" si="5"/>
        <v/>
      </c>
      <c r="S15" s="19" t="str">
        <f>IF(P15="","",RANK(Q15,Q$2:Q$15,1))</f>
        <v/>
      </c>
      <c r="T15" s="21" t="e">
        <f>"TVR-"&amp;VLOOKUP($A15,Total!$A:$AI,Total!$AI$1,FALSE)</f>
        <v>#N/A</v>
      </c>
      <c r="U15" s="41" t="str">
        <f t="shared" si="7"/>
        <v/>
      </c>
      <c r="V15" s="18" t="str">
        <f t="shared" si="8"/>
        <v/>
      </c>
      <c r="W15" s="15"/>
      <c r="X15" s="15"/>
      <c r="Y15" s="15"/>
      <c r="Z15" s="16"/>
    </row>
    <row r="16" spans="1:26" ht="30" x14ac:dyDescent="0.3">
      <c r="A16" s="134" t="s">
        <v>96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3"/>
    </row>
  </sheetData>
  <sortState xmlns:xlrd2="http://schemas.microsoft.com/office/spreadsheetml/2017/richdata2" ref="A2:Z4">
    <sortCondition ref="S2:S4"/>
  </sortState>
  <mergeCells count="1">
    <mergeCell ref="A16:T16"/>
  </mergeCells>
  <phoneticPr fontId="0" type="noConversion"/>
  <pageMargins left="0.75" right="0.25" top="1" bottom="1" header="0.5" footer="0.5"/>
  <pageSetup paperSize="9" scale="76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S33"/>
  <sheetViews>
    <sheetView zoomScale="111" zoomScaleNormal="85" zoomScalePageLayoutView="85" workbookViewId="0">
      <selection activeCell="O10" sqref="O10"/>
    </sheetView>
  </sheetViews>
  <sheetFormatPr baseColWidth="10" defaultColWidth="8.83203125" defaultRowHeight="13" x14ac:dyDescent="0.15"/>
  <cols>
    <col min="1" max="1" width="20.83203125" customWidth="1"/>
    <col min="2" max="2" width="8.5" bestFit="1" customWidth="1"/>
    <col min="3" max="3" width="13.5" bestFit="1" customWidth="1"/>
    <col min="4" max="4" width="8.6640625" bestFit="1" customWidth="1"/>
    <col min="5" max="5" width="9.33203125" bestFit="1" customWidth="1"/>
    <col min="6" max="6" width="11.5" customWidth="1"/>
    <col min="7" max="8" width="8.33203125" customWidth="1"/>
    <col min="9" max="9" width="10.33203125" customWidth="1"/>
    <col min="10" max="10" width="9.33203125" customWidth="1"/>
    <col min="11" max="11" width="8" customWidth="1"/>
  </cols>
  <sheetData>
    <row r="1" spans="1:19" ht="42" x14ac:dyDescent="0.15">
      <c r="A1" s="2" t="s">
        <v>0</v>
      </c>
      <c r="B1" s="2" t="s">
        <v>15</v>
      </c>
      <c r="C1" s="2" t="s">
        <v>1</v>
      </c>
      <c r="D1" s="14" t="s">
        <v>22</v>
      </c>
      <c r="E1" s="3" t="s">
        <v>6</v>
      </c>
      <c r="F1" s="3" t="s">
        <v>13</v>
      </c>
      <c r="G1" s="3" t="s">
        <v>14</v>
      </c>
      <c r="H1" s="3" t="s">
        <v>40</v>
      </c>
      <c r="I1" s="3" t="s">
        <v>17</v>
      </c>
      <c r="J1" s="3" t="s">
        <v>8</v>
      </c>
      <c r="K1" s="3" t="s">
        <v>46</v>
      </c>
      <c r="L1" s="3" t="s">
        <v>9</v>
      </c>
      <c r="M1" s="3" t="s">
        <v>10</v>
      </c>
      <c r="N1" s="3" t="s">
        <v>11</v>
      </c>
      <c r="O1" s="3" t="s">
        <v>47</v>
      </c>
      <c r="P1" s="3" t="s">
        <v>8</v>
      </c>
      <c r="Q1" s="17" t="s">
        <v>7</v>
      </c>
      <c r="R1" s="26" t="s">
        <v>12</v>
      </c>
      <c r="S1" s="26" t="s">
        <v>32</v>
      </c>
    </row>
    <row r="2" spans="1:19" ht="23" x14ac:dyDescent="0.25">
      <c r="A2" s="39" t="s">
        <v>20</v>
      </c>
      <c r="B2" s="24">
        <v>100</v>
      </c>
      <c r="C2" s="9" t="s">
        <v>71</v>
      </c>
      <c r="D2" s="21" t="s">
        <v>30</v>
      </c>
      <c r="E2" s="38">
        <v>0.93839394602711024</v>
      </c>
      <c r="F2" s="5">
        <v>57.62</v>
      </c>
      <c r="G2" s="5">
        <v>53.35</v>
      </c>
      <c r="H2" s="23"/>
      <c r="I2" s="6">
        <v>53.35</v>
      </c>
      <c r="J2" s="8">
        <v>50.063317020546336</v>
      </c>
      <c r="K2" s="19">
        <v>2</v>
      </c>
      <c r="L2" s="43">
        <v>53.79</v>
      </c>
      <c r="M2" s="43"/>
      <c r="N2" s="40"/>
      <c r="O2" s="8">
        <v>53.79</v>
      </c>
      <c r="P2" s="8">
        <v>50.476210356798262</v>
      </c>
      <c r="Q2" s="18">
        <v>25</v>
      </c>
      <c r="R2" s="19">
        <v>1</v>
      </c>
      <c r="S2" s="21" t="s">
        <v>116</v>
      </c>
    </row>
    <row r="3" spans="1:19" ht="23" x14ac:dyDescent="0.25">
      <c r="A3" s="39" t="s">
        <v>27</v>
      </c>
      <c r="B3" s="24">
        <v>99</v>
      </c>
      <c r="C3" s="9" t="s">
        <v>21</v>
      </c>
      <c r="D3" s="21" t="s">
        <v>30</v>
      </c>
      <c r="E3" s="38">
        <v>0.94462448854411196</v>
      </c>
      <c r="F3" s="5">
        <v>52.74</v>
      </c>
      <c r="G3" s="5">
        <v>65.400000000000006</v>
      </c>
      <c r="H3" s="23"/>
      <c r="I3" s="6">
        <v>52.74</v>
      </c>
      <c r="J3" s="8">
        <v>49.819495525816464</v>
      </c>
      <c r="K3" s="19">
        <v>1</v>
      </c>
      <c r="L3" s="43">
        <v>55.04</v>
      </c>
      <c r="M3" s="43"/>
      <c r="N3" s="40"/>
      <c r="O3" s="8">
        <v>55.04</v>
      </c>
      <c r="P3" s="8">
        <v>51.992131849467924</v>
      </c>
      <c r="Q3" s="18">
        <v>23.484078507330338</v>
      </c>
      <c r="R3" s="19">
        <v>2</v>
      </c>
      <c r="S3" s="21" t="s">
        <v>116</v>
      </c>
    </row>
    <row r="4" spans="1:19" ht="23" x14ac:dyDescent="0.25">
      <c r="A4" s="39" t="s">
        <v>57</v>
      </c>
      <c r="B4" s="24">
        <v>101</v>
      </c>
      <c r="C4" s="9" t="s">
        <v>59</v>
      </c>
      <c r="D4" s="21" t="s">
        <v>42</v>
      </c>
      <c r="E4" s="38">
        <v>0.92717872069075347</v>
      </c>
      <c r="F4" s="5">
        <v>59.1</v>
      </c>
      <c r="G4" s="5">
        <v>56.13</v>
      </c>
      <c r="H4" s="23"/>
      <c r="I4" s="6">
        <v>56.13</v>
      </c>
      <c r="J4" s="8">
        <v>52.042541592371997</v>
      </c>
      <c r="K4" s="19">
        <v>4</v>
      </c>
      <c r="L4" s="43">
        <v>57.13</v>
      </c>
      <c r="M4" s="43"/>
      <c r="N4" s="40"/>
      <c r="O4" s="8">
        <v>57.13</v>
      </c>
      <c r="P4" s="8">
        <v>52.969720313062751</v>
      </c>
      <c r="Q4" s="18">
        <v>22.506490043735511</v>
      </c>
      <c r="R4" s="19">
        <v>3</v>
      </c>
      <c r="S4" s="21" t="s">
        <v>118</v>
      </c>
    </row>
    <row r="5" spans="1:19" ht="23" x14ac:dyDescent="0.25">
      <c r="A5" s="39" t="s">
        <v>37</v>
      </c>
      <c r="B5" s="24">
        <v>102</v>
      </c>
      <c r="C5" s="9" t="s">
        <v>72</v>
      </c>
      <c r="D5" s="21" t="s">
        <v>42</v>
      </c>
      <c r="E5" s="38">
        <v>0.97575915145345882</v>
      </c>
      <c r="F5" s="5">
        <v>55.65</v>
      </c>
      <c r="G5" s="5">
        <v>52.82</v>
      </c>
      <c r="H5" s="23"/>
      <c r="I5" s="6">
        <v>52.82</v>
      </c>
      <c r="J5" s="8">
        <v>51.539598379771697</v>
      </c>
      <c r="K5" s="19">
        <v>3</v>
      </c>
      <c r="L5" s="43">
        <v>55.52</v>
      </c>
      <c r="M5" s="43"/>
      <c r="N5" s="40"/>
      <c r="O5" s="8">
        <v>55.52</v>
      </c>
      <c r="P5" s="8">
        <v>54.174148088696036</v>
      </c>
      <c r="Q5" s="18">
        <v>21.302062268102226</v>
      </c>
      <c r="R5" s="19">
        <v>4</v>
      </c>
      <c r="S5" s="21" t="s">
        <v>116</v>
      </c>
    </row>
    <row r="6" spans="1:19" ht="23" x14ac:dyDescent="0.25">
      <c r="A6" s="39"/>
      <c r="B6" s="24"/>
      <c r="C6" s="9" t="e">
        <f>VLOOKUP($A6,Total!$A:$D,2,FALSE)</f>
        <v>#N/A</v>
      </c>
      <c r="D6" s="21" t="e">
        <f>VLOOKUP($A6,Total!$A:$D,3,FALSE)</f>
        <v>#N/A</v>
      </c>
      <c r="E6" s="38" t="e">
        <f>VLOOKUP($A6,Total!$A:$D,4,FALSE)</f>
        <v>#N/A</v>
      </c>
      <c r="F6" s="5"/>
      <c r="G6" s="5"/>
      <c r="H6" s="23"/>
      <c r="I6" s="6" t="str">
        <f>IF(MIN(F6:H6)&gt;0,MIN(F6:H6),"")</f>
        <v/>
      </c>
      <c r="J6" s="8" t="str">
        <f>IF(I6="","",I6*$E6)</f>
        <v/>
      </c>
      <c r="K6" s="19" t="str">
        <f>IF(I6="","",RANK(J6,J$2:J$15,1))</f>
        <v/>
      </c>
      <c r="L6" s="43"/>
      <c r="M6" s="43"/>
      <c r="N6" s="40"/>
      <c r="O6" s="8" t="str">
        <f>IF(MIN(L6:N6)&gt;0,MIN(L6:N6),"")</f>
        <v/>
      </c>
      <c r="P6" s="8" t="str">
        <f>IF(O6="","",O6*$E6)</f>
        <v/>
      </c>
      <c r="Q6" s="18" t="str">
        <f>IF(O6="","",IF(AND(#REF!="",#REF!&gt;15),10,IF(#REF!="",25-#REF!,IF(#REF!&gt;15,10,25-#REF!))))</f>
        <v/>
      </c>
      <c r="R6" s="19" t="str">
        <f>IF(O6="","",RANK(P6,P$2:P$15,1))</f>
        <v/>
      </c>
      <c r="S6" s="21" t="e">
        <f>"TVR-"&amp;VLOOKUP($A6,Total!$A:$AI,Total!$AI$1,FALSE)</f>
        <v>#N/A</v>
      </c>
    </row>
    <row r="7" spans="1:19" ht="23" x14ac:dyDescent="0.25">
      <c r="A7" s="39"/>
      <c r="B7" s="24"/>
      <c r="C7" s="9" t="e">
        <f>VLOOKUP($A7,Total!$A:$D,2,FALSE)</f>
        <v>#N/A</v>
      </c>
      <c r="D7" s="21" t="e">
        <f>VLOOKUP($A7,Total!$A:$D,3,FALSE)</f>
        <v>#N/A</v>
      </c>
      <c r="E7" s="38" t="e">
        <f>VLOOKUP($A7,Total!$A:$D,4,FALSE)</f>
        <v>#N/A</v>
      </c>
      <c r="F7" s="5"/>
      <c r="G7" s="5"/>
      <c r="H7" s="23"/>
      <c r="I7" s="6" t="str">
        <f t="shared" ref="I7:I8" si="0">IF(MIN(F7:H7)&gt;0,MIN(F7:H7),"")</f>
        <v/>
      </c>
      <c r="J7" s="8" t="str">
        <f t="shared" ref="J7:J8" si="1">IF(I7="","",I7*$E7)</f>
        <v/>
      </c>
      <c r="K7" s="19" t="str">
        <f t="shared" ref="K7:K8" si="2">IF(I7="","",RANK(J7,J$2:J$15,1))</f>
        <v/>
      </c>
      <c r="L7" s="43"/>
      <c r="M7" s="43"/>
      <c r="N7" s="40"/>
      <c r="O7" s="8" t="str">
        <f>IF(MIN(L7:N7)&gt;0,MIN(L7:N7),"")</f>
        <v/>
      </c>
      <c r="P7" s="8" t="str">
        <f t="shared" ref="P7:P8" si="3">IF(O7="","",O7*$E7)</f>
        <v/>
      </c>
      <c r="Q7" s="18" t="str">
        <f>IF(O7="","",IF(AND(#REF!="",#REF!&gt;15),10,IF(#REF!="",25-#REF!,IF(#REF!&gt;15,10,25-#REF!))))</f>
        <v/>
      </c>
      <c r="R7" s="19" t="str">
        <f t="shared" ref="R7:R8" si="4">IF(O7="","",RANK(P7,P$2:P$15,1))</f>
        <v/>
      </c>
      <c r="S7" s="21" t="e">
        <f>"TVR-"&amp;VLOOKUP($A7,Total!$A:$AI,Total!$AI$1,FALSE)</f>
        <v>#N/A</v>
      </c>
    </row>
    <row r="8" spans="1:19" ht="23" x14ac:dyDescent="0.25">
      <c r="A8" s="39"/>
      <c r="B8" s="24"/>
      <c r="C8" s="9" t="e">
        <f>VLOOKUP($A8,Total!$A:$D,2,FALSE)</f>
        <v>#N/A</v>
      </c>
      <c r="D8" s="21" t="e">
        <f>VLOOKUP($A8,Total!$A:$D,3,FALSE)</f>
        <v>#N/A</v>
      </c>
      <c r="E8" s="38" t="e">
        <f>VLOOKUP($A8,Total!$A:$D,4,FALSE)</f>
        <v>#N/A</v>
      </c>
      <c r="F8" s="5"/>
      <c r="G8" s="5"/>
      <c r="H8" s="23"/>
      <c r="I8" s="6" t="str">
        <f t="shared" si="0"/>
        <v/>
      </c>
      <c r="J8" s="8" t="str">
        <f t="shared" si="1"/>
        <v/>
      </c>
      <c r="K8" s="19" t="str">
        <f t="shared" si="2"/>
        <v/>
      </c>
      <c r="L8" s="43"/>
      <c r="M8" s="43"/>
      <c r="N8" s="40"/>
      <c r="O8" s="8" t="str">
        <f>IF(MIN(L8:N8)&gt;0,MIN(L8:N8),"")</f>
        <v/>
      </c>
      <c r="P8" s="8" t="str">
        <f t="shared" si="3"/>
        <v/>
      </c>
      <c r="Q8" s="18" t="str">
        <f>IF(O8="","",IF(AND(#REF!="",#REF!&gt;15),10,IF(#REF!="",25-#REF!,IF(#REF!&gt;15,10,25-#REF!))))</f>
        <v/>
      </c>
      <c r="R8" s="19" t="str">
        <f t="shared" si="4"/>
        <v/>
      </c>
      <c r="S8" s="21" t="e">
        <f>"TVR-"&amp;VLOOKUP($A8,Total!$A:$AI,Total!$AI$1,FALSE)</f>
        <v>#N/A</v>
      </c>
    </row>
    <row r="9" spans="1:19" ht="23" x14ac:dyDescent="0.25">
      <c r="A9" s="39"/>
      <c r="B9" s="24"/>
      <c r="C9" s="9" t="e">
        <f>VLOOKUP($A9,Total!$A:$D,2,FALSE)</f>
        <v>#N/A</v>
      </c>
      <c r="D9" s="21" t="e">
        <f>VLOOKUP($A9,Total!$A:$D,3,FALSE)</f>
        <v>#N/A</v>
      </c>
      <c r="E9" s="38" t="e">
        <f>VLOOKUP($A9,Total!$A:$D,4,FALSE)</f>
        <v>#N/A</v>
      </c>
      <c r="F9" s="5"/>
      <c r="G9" s="5"/>
      <c r="H9" s="23"/>
      <c r="I9" s="6" t="str">
        <f t="shared" ref="I9:I12" si="5">IF(MIN(F9:H9)&gt;0,MIN(F9:H9),"")</f>
        <v/>
      </c>
      <c r="J9" s="8" t="str">
        <f t="shared" ref="J9:J12" si="6">IF(I9="","",I9*$E9)</f>
        <v/>
      </c>
      <c r="K9" s="19" t="str">
        <f t="shared" ref="K9:K12" si="7">IF(I9="","",RANK(J9,J$2:J$15,1))</f>
        <v/>
      </c>
      <c r="L9" s="43"/>
      <c r="M9" s="43"/>
      <c r="N9" s="40"/>
      <c r="O9" s="8" t="str">
        <f>IF(MIN(L9:N9)&gt;0,MIN(L9:N9),"")</f>
        <v/>
      </c>
      <c r="P9" s="8" t="str">
        <f t="shared" ref="P9:P12" si="8">IF(O9="","",O9*$E9)</f>
        <v/>
      </c>
      <c r="Q9" s="18" t="str">
        <f>IF(O9="","",IF(AND(#REF!="",#REF!&gt;15),10,IF(#REF!="",25-#REF!,IF(#REF!&gt;15,10,25-#REF!))))</f>
        <v/>
      </c>
      <c r="R9" s="19" t="str">
        <f t="shared" ref="R9:R12" si="9">IF(O9="","",RANK(P9,P$2:P$15,1))</f>
        <v/>
      </c>
      <c r="S9" s="21" t="e">
        <f>"TVR-"&amp;VLOOKUP($A9,Total!$A:$AI,Total!$AI$1,FALSE)</f>
        <v>#N/A</v>
      </c>
    </row>
    <row r="10" spans="1:19" ht="23" x14ac:dyDescent="0.25">
      <c r="A10" s="39"/>
      <c r="B10" s="24"/>
      <c r="C10" s="9" t="e">
        <f>VLOOKUP($A10,Total!$A:$D,2,FALSE)</f>
        <v>#N/A</v>
      </c>
      <c r="D10" s="21" t="e">
        <f>VLOOKUP($A10,Total!$A:$D,3,FALSE)</f>
        <v>#N/A</v>
      </c>
      <c r="E10" s="38" t="e">
        <f>VLOOKUP($A10,Total!$A:$D,4,FALSE)</f>
        <v>#N/A</v>
      </c>
      <c r="F10" s="5"/>
      <c r="G10" s="5"/>
      <c r="H10" s="23"/>
      <c r="I10" s="6" t="str">
        <f t="shared" si="5"/>
        <v/>
      </c>
      <c r="J10" s="8" t="str">
        <f t="shared" si="6"/>
        <v/>
      </c>
      <c r="K10" s="19" t="str">
        <f t="shared" si="7"/>
        <v/>
      </c>
      <c r="L10" s="43"/>
      <c r="M10" s="43"/>
      <c r="N10" s="40"/>
      <c r="O10" s="8" t="str">
        <f>IF(MIN(L10:N10)&gt;0,MIN(L10:N10),"")</f>
        <v/>
      </c>
      <c r="P10" s="8" t="str">
        <f t="shared" si="8"/>
        <v/>
      </c>
      <c r="Q10" s="18" t="str">
        <f>IF(O10="","",IF(AND(#REF!="",#REF!&gt;15),10,IF(#REF!="",25-#REF!,IF(#REF!&gt;15,10,25-#REF!))))</f>
        <v/>
      </c>
      <c r="R10" s="19" t="str">
        <f t="shared" si="9"/>
        <v/>
      </c>
      <c r="S10" s="21" t="e">
        <f>"TVR-"&amp;VLOOKUP($A10,Total!$A:$AI,Total!$AI$1,FALSE)</f>
        <v>#N/A</v>
      </c>
    </row>
    <row r="11" spans="1:19" ht="23" x14ac:dyDescent="0.25">
      <c r="A11" s="39"/>
      <c r="B11" s="24"/>
      <c r="C11" s="9" t="e">
        <f>VLOOKUP($A11,Total!$A:$D,2,FALSE)</f>
        <v>#N/A</v>
      </c>
      <c r="D11" s="21" t="e">
        <f>VLOOKUP($A11,Total!$A:$D,3,FALSE)</f>
        <v>#N/A</v>
      </c>
      <c r="E11" s="38" t="e">
        <f>VLOOKUP($A11,Total!$A:$D,4,FALSE)</f>
        <v>#N/A</v>
      </c>
      <c r="F11" s="5"/>
      <c r="G11" s="5"/>
      <c r="H11" s="23"/>
      <c r="I11" s="6" t="str">
        <f t="shared" si="5"/>
        <v/>
      </c>
      <c r="J11" s="8" t="str">
        <f t="shared" si="6"/>
        <v/>
      </c>
      <c r="K11" s="19" t="str">
        <f t="shared" si="7"/>
        <v/>
      </c>
      <c r="L11" s="43"/>
      <c r="M11" s="43"/>
      <c r="N11" s="40"/>
      <c r="O11" s="8" t="str">
        <f>IF(MIN(L11:N11)&gt;0,MIN(L11:N11),"")</f>
        <v/>
      </c>
      <c r="P11" s="8" t="str">
        <f t="shared" si="8"/>
        <v/>
      </c>
      <c r="Q11" s="18" t="str">
        <f>IF(O11="","",IF(AND(#REF!="",#REF!&gt;15),10,IF(#REF!="",25-#REF!,IF(#REF!&gt;15,10,25-#REF!))))</f>
        <v/>
      </c>
      <c r="R11" s="19" t="str">
        <f t="shared" si="9"/>
        <v/>
      </c>
      <c r="S11" s="21" t="e">
        <f>"TVR-"&amp;VLOOKUP($A11,Total!$A:$AI,Total!$AI$1,FALSE)</f>
        <v>#N/A</v>
      </c>
    </row>
    <row r="12" spans="1:19" ht="23" x14ac:dyDescent="0.25">
      <c r="A12" s="39"/>
      <c r="B12" s="24"/>
      <c r="C12" s="9" t="e">
        <f>VLOOKUP($A12,Total!$A:$D,2,FALSE)</f>
        <v>#N/A</v>
      </c>
      <c r="D12" s="21" t="e">
        <f>VLOOKUP($A12,Total!$A:$D,3,FALSE)</f>
        <v>#N/A</v>
      </c>
      <c r="E12" s="38" t="e">
        <f>VLOOKUP($A12,Total!$A:$D,4,FALSE)</f>
        <v>#N/A</v>
      </c>
      <c r="F12" s="5"/>
      <c r="G12" s="5"/>
      <c r="H12" s="23"/>
      <c r="I12" s="6" t="str">
        <f t="shared" si="5"/>
        <v/>
      </c>
      <c r="J12" s="8" t="str">
        <f t="shared" si="6"/>
        <v/>
      </c>
      <c r="K12" s="19" t="str">
        <f t="shared" si="7"/>
        <v/>
      </c>
      <c r="L12" s="43"/>
      <c r="M12" s="43"/>
      <c r="N12" s="40"/>
      <c r="O12" s="8" t="str">
        <f>IF(MIN(L12:N12)&gt;0,MIN(L12:N12),"")</f>
        <v/>
      </c>
      <c r="P12" s="8" t="str">
        <f t="shared" si="8"/>
        <v/>
      </c>
      <c r="Q12" s="18" t="str">
        <f>IF(O12="","",IF(AND(#REF!="",#REF!&gt;15),10,IF(#REF!="",25-#REF!,IF(#REF!&gt;15,10,25-#REF!))))</f>
        <v/>
      </c>
      <c r="R12" s="19" t="str">
        <f t="shared" si="9"/>
        <v/>
      </c>
      <c r="S12" s="21" t="e">
        <f>"TVR-"&amp;VLOOKUP($A12,Total!$A:$AI,Total!$AI$1,FALSE)</f>
        <v>#N/A</v>
      </c>
    </row>
    <row r="13" spans="1:19" ht="23" x14ac:dyDescent="0.25">
      <c r="A13" s="39"/>
      <c r="B13" s="24"/>
      <c r="C13" s="9" t="e">
        <f>VLOOKUP($A13,Total!$A:$D,2,FALSE)</f>
        <v>#N/A</v>
      </c>
      <c r="D13" s="21" t="e">
        <f>VLOOKUP($A13,Total!$A:$D,3,FALSE)</f>
        <v>#N/A</v>
      </c>
      <c r="E13" s="38" t="e">
        <f>VLOOKUP($A13,Total!$A:$D,4,FALSE)</f>
        <v>#N/A</v>
      </c>
      <c r="F13" s="5"/>
      <c r="G13" s="5"/>
      <c r="H13" s="23"/>
      <c r="I13" s="6" t="str">
        <f t="shared" ref="I13" si="10">IF(MIN(F13:H13)&gt;0,MIN(F13:H13),"")</f>
        <v/>
      </c>
      <c r="J13" s="8" t="str">
        <f t="shared" ref="J13" si="11">IF(I13="","",I13*$E13)</f>
        <v/>
      </c>
      <c r="K13" s="19" t="str">
        <f t="shared" ref="K13" si="12">IF(I13="","",RANK(J13,J$2:J$15,1))</f>
        <v/>
      </c>
      <c r="L13" s="43"/>
      <c r="M13" s="43"/>
      <c r="N13" s="40"/>
      <c r="O13" s="8" t="str">
        <f>IF(MIN(L13:N13)&gt;0,MIN(L13:N13),"")</f>
        <v/>
      </c>
      <c r="P13" s="8" t="str">
        <f t="shared" ref="P13" si="13">IF(O13="","",O13*$E13)</f>
        <v/>
      </c>
      <c r="Q13" s="18" t="str">
        <f>IF(O13="","",IF(AND(#REF!="",#REF!&gt;15),10,IF(#REF!="",25-#REF!,IF(#REF!&gt;15,10,25-#REF!))))</f>
        <v/>
      </c>
      <c r="R13" s="19" t="str">
        <f t="shared" ref="R13" si="14">IF(O13="","",RANK(P13,P$2:P$15,1))</f>
        <v/>
      </c>
      <c r="S13" s="21" t="e">
        <f>"TVR-"&amp;VLOOKUP($A13,Total!$A:$AI,Total!$AI$1,FALSE)</f>
        <v>#N/A</v>
      </c>
    </row>
    <row r="14" spans="1:19" ht="23" x14ac:dyDescent="0.25">
      <c r="A14" s="39"/>
      <c r="B14" s="24"/>
      <c r="C14" s="9" t="e">
        <f>VLOOKUP($A14,Total!$A:$D,2,FALSE)</f>
        <v>#N/A</v>
      </c>
      <c r="D14" s="21" t="e">
        <f>VLOOKUP($A14,Total!$A:$D,3,FALSE)</f>
        <v>#N/A</v>
      </c>
      <c r="E14" s="38" t="e">
        <f>VLOOKUP($A14,Total!$A:$D,4,FALSE)</f>
        <v>#N/A</v>
      </c>
      <c r="F14" s="5"/>
      <c r="G14" s="5"/>
      <c r="H14" s="23"/>
      <c r="I14" s="6" t="str">
        <f t="shared" ref="I14" si="15">IF(MIN(F14:H14)&gt;0,MIN(F14:H14),"")</f>
        <v/>
      </c>
      <c r="J14" s="8" t="str">
        <f t="shared" ref="J14" si="16">IF(I14="","",I14*$E14)</f>
        <v/>
      </c>
      <c r="K14" s="19" t="str">
        <f t="shared" ref="K14:K15" si="17">IF(I14="","",RANK(J14,J$2:J$15,1))</f>
        <v/>
      </c>
      <c r="L14" s="43"/>
      <c r="M14" s="43"/>
      <c r="N14" s="40"/>
      <c r="O14" s="8" t="str">
        <f>IF(MIN(L14:N14)&gt;0,MIN(L14:N14),"")</f>
        <v/>
      </c>
      <c r="P14" s="8" t="str">
        <f t="shared" ref="P14" si="18">IF(O14="","",O14*$E14)</f>
        <v/>
      </c>
      <c r="Q14" s="18" t="str">
        <f>IF(O14="","",IF(AND(#REF!="",#REF!&gt;15),10,IF(#REF!="",25-#REF!,IF(#REF!&gt;15,10,25-#REF!))))</f>
        <v/>
      </c>
      <c r="R14" s="19" t="str">
        <f t="shared" ref="R14:R15" si="19">IF(O14="","",RANK(P14,P$2:P$15,1))</f>
        <v/>
      </c>
      <c r="S14" s="21" t="e">
        <f>"TVR-"&amp;VLOOKUP($A14,Total!$A:$AI,Total!$AI$1,FALSE)</f>
        <v>#N/A</v>
      </c>
    </row>
    <row r="15" spans="1:19" ht="23" x14ac:dyDescent="0.25">
      <c r="A15" s="39"/>
      <c r="B15" s="24"/>
      <c r="C15" s="9" t="e">
        <f>VLOOKUP($A15,Total!$A:$D,2,FALSE)</f>
        <v>#N/A</v>
      </c>
      <c r="D15" s="21" t="e">
        <f>VLOOKUP($A15,Total!$A:$D,3,FALSE)</f>
        <v>#N/A</v>
      </c>
      <c r="E15" s="38" t="e">
        <f>VLOOKUP($A15,Total!$A:$D,4,FALSE)</f>
        <v>#N/A</v>
      </c>
      <c r="F15" s="5"/>
      <c r="G15" s="5"/>
      <c r="H15" s="23"/>
      <c r="I15" s="6" t="str">
        <f t="shared" ref="I15" si="20">IF(MIN(F15:H15)&gt;0,MIN(F15:H15),"")</f>
        <v/>
      </c>
      <c r="J15" s="8" t="str">
        <f t="shared" ref="J15" si="21">IF(I15="","",I15*$E15)</f>
        <v/>
      </c>
      <c r="K15" s="19" t="str">
        <f t="shared" si="17"/>
        <v/>
      </c>
      <c r="L15" s="43"/>
      <c r="M15" s="43"/>
      <c r="N15" s="40"/>
      <c r="O15" s="8" t="str">
        <f>IF(MIN(L15:N15)&gt;0,MIN(L15:N15),"")</f>
        <v/>
      </c>
      <c r="P15" s="8" t="str">
        <f t="shared" ref="P15" si="22">IF(O15="","",O15*$E15)</f>
        <v/>
      </c>
      <c r="Q15" s="18" t="str">
        <f>IF(O15="","",IF(AND(#REF!="",#REF!&gt;15),10,IF(#REF!="",25-#REF!,IF(#REF!&gt;15,10,25-#REF!))))</f>
        <v/>
      </c>
      <c r="R15" s="19" t="str">
        <f t="shared" si="19"/>
        <v/>
      </c>
      <c r="S15" s="21" t="e">
        <f>"TVR-"&amp;VLOOKUP($A15,Total!$A:$AI,Total!$AI$1,FALSE)</f>
        <v>#N/A</v>
      </c>
    </row>
    <row r="16" spans="1:19" ht="30" x14ac:dyDescent="0.3">
      <c r="A16" s="134" t="s">
        <v>95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3"/>
    </row>
    <row r="20" spans="2:2" ht="16" x14ac:dyDescent="0.15">
      <c r="B20" s="66"/>
    </row>
    <row r="21" spans="2:2" ht="16" x14ac:dyDescent="0.15">
      <c r="B21" s="66"/>
    </row>
    <row r="22" spans="2:2" ht="16" x14ac:dyDescent="0.15">
      <c r="B22" s="66"/>
    </row>
    <row r="23" spans="2:2" ht="16" x14ac:dyDescent="0.15">
      <c r="B23" s="66"/>
    </row>
    <row r="24" spans="2:2" ht="16" x14ac:dyDescent="0.15">
      <c r="B24" s="66"/>
    </row>
    <row r="25" spans="2:2" ht="16" x14ac:dyDescent="0.15">
      <c r="B25" s="66"/>
    </row>
    <row r="26" spans="2:2" ht="16" x14ac:dyDescent="0.15">
      <c r="B26" s="66"/>
    </row>
    <row r="27" spans="2:2" ht="16" x14ac:dyDescent="0.15">
      <c r="B27" s="66"/>
    </row>
    <row r="28" spans="2:2" ht="16" x14ac:dyDescent="0.15">
      <c r="B28" s="66"/>
    </row>
    <row r="29" spans="2:2" ht="16" x14ac:dyDescent="0.15">
      <c r="B29" s="66"/>
    </row>
    <row r="30" spans="2:2" ht="16" x14ac:dyDescent="0.15">
      <c r="B30" s="66"/>
    </row>
    <row r="31" spans="2:2" ht="16" x14ac:dyDescent="0.15">
      <c r="B31" s="66"/>
    </row>
    <row r="32" spans="2:2" ht="16" x14ac:dyDescent="0.15">
      <c r="B32" s="66"/>
    </row>
    <row r="33" spans="2:2" ht="16" x14ac:dyDescent="0.15">
      <c r="B33" s="66"/>
    </row>
  </sheetData>
  <sortState xmlns:xlrd2="http://schemas.microsoft.com/office/spreadsheetml/2017/richdata2" ref="A2:S5">
    <sortCondition ref="R2:R5"/>
  </sortState>
  <mergeCells count="1">
    <mergeCell ref="A16:S16"/>
  </mergeCells>
  <phoneticPr fontId="0" type="noConversion"/>
  <pageMargins left="0.75" right="0.75" top="1" bottom="1" header="0.5" footer="0.5"/>
  <pageSetup paperSize="9" scale="74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4">
    <pageSetUpPr fitToPage="1"/>
  </sheetPr>
  <dimension ref="A1:AJ17"/>
  <sheetViews>
    <sheetView tabSelected="1" zoomScale="85" zoomScaleNormal="85" zoomScalePageLayoutView="85" workbookViewId="0">
      <selection activeCell="S35" sqref="S35"/>
    </sheetView>
  </sheetViews>
  <sheetFormatPr baseColWidth="10" defaultColWidth="8.83203125" defaultRowHeight="13" x14ac:dyDescent="0.15"/>
  <cols>
    <col min="1" max="1" width="20.83203125" customWidth="1"/>
    <col min="2" max="2" width="8.5" bestFit="1" customWidth="1"/>
    <col min="3" max="3" width="13.1640625" bestFit="1" customWidth="1"/>
    <col min="4" max="4" width="8.5" customWidth="1"/>
    <col min="5" max="5" width="9.83203125" customWidth="1"/>
    <col min="6" max="6" width="9.5" customWidth="1"/>
    <col min="7" max="8" width="8.33203125" customWidth="1"/>
    <col min="9" max="9" width="10.33203125" customWidth="1"/>
    <col min="10" max="10" width="8" bestFit="1" customWidth="1"/>
    <col min="11" max="11" width="8" customWidth="1"/>
    <col min="15" max="15" width="6.83203125" customWidth="1"/>
    <col min="24" max="24" width="10.5" customWidth="1"/>
    <col min="27" max="27" width="5.5" bestFit="1" customWidth="1"/>
    <col min="29" max="29" width="4.1640625" bestFit="1" customWidth="1"/>
    <col min="30" max="30" width="5" bestFit="1" customWidth="1"/>
  </cols>
  <sheetData>
    <row r="1" spans="1:36" ht="42" x14ac:dyDescent="0.15">
      <c r="A1" s="2" t="s">
        <v>0</v>
      </c>
      <c r="B1" s="2" t="s">
        <v>15</v>
      </c>
      <c r="C1" s="2" t="s">
        <v>1</v>
      </c>
      <c r="D1" s="14" t="s">
        <v>22</v>
      </c>
      <c r="E1" s="3" t="s">
        <v>6</v>
      </c>
      <c r="F1" s="3" t="s">
        <v>13</v>
      </c>
      <c r="G1" s="3" t="s">
        <v>14</v>
      </c>
      <c r="H1" s="3" t="s">
        <v>40</v>
      </c>
      <c r="I1" s="3" t="s">
        <v>17</v>
      </c>
      <c r="J1" s="3" t="s">
        <v>8</v>
      </c>
      <c r="K1" s="3" t="s">
        <v>46</v>
      </c>
      <c r="L1" s="3" t="s">
        <v>9</v>
      </c>
      <c r="M1" s="3" t="s">
        <v>10</v>
      </c>
      <c r="N1" s="3" t="s">
        <v>11</v>
      </c>
      <c r="O1" s="3" t="s">
        <v>69</v>
      </c>
      <c r="P1" s="3" t="s">
        <v>47</v>
      </c>
      <c r="Q1" s="3" t="s">
        <v>8</v>
      </c>
      <c r="R1" s="17" t="s">
        <v>7</v>
      </c>
      <c r="S1" s="26" t="s">
        <v>12</v>
      </c>
      <c r="T1" s="26" t="s">
        <v>32</v>
      </c>
      <c r="U1" s="17" t="s">
        <v>28</v>
      </c>
      <c r="V1" s="17" t="s">
        <v>29</v>
      </c>
    </row>
    <row r="2" spans="1:36" ht="23" x14ac:dyDescent="0.25">
      <c r="A2" s="39" t="s">
        <v>27</v>
      </c>
      <c r="B2" s="114">
        <v>99</v>
      </c>
      <c r="C2" s="9" t="str">
        <f>VLOOKUP($A2,Total!$A:$D,2,FALSE)</f>
        <v>Griff 500</v>
      </c>
      <c r="D2" s="21" t="str">
        <f>VLOOKUP($A2,Total!$A:$D,3,FALSE)</f>
        <v>1A</v>
      </c>
      <c r="E2" s="38">
        <f>VLOOKUP($A2,Total!$A:$D,4,FALSE)</f>
        <v>0.94462448854411196</v>
      </c>
      <c r="F2" s="59"/>
      <c r="G2" s="59"/>
      <c r="H2" s="42"/>
      <c r="I2" s="6" t="str">
        <f t="shared" ref="I2:I4" si="0">IF(MIN(F2:H2)&gt;0,MIN(F2:H2),"")</f>
        <v/>
      </c>
      <c r="J2" s="8" t="str">
        <f t="shared" ref="J2:J4" si="1">IF(I2="","",I2*$E2)</f>
        <v/>
      </c>
      <c r="K2" s="19" t="str">
        <f t="shared" ref="K2:K4" si="2">IF(I2="","",RANK(J2,J$2:J$15,1))</f>
        <v/>
      </c>
      <c r="L2" s="59"/>
      <c r="M2" s="60"/>
      <c r="N2" s="60"/>
      <c r="O2" s="110"/>
      <c r="P2" s="8" t="str">
        <f t="shared" ref="P2:P4" si="3">IF(MIN(L2:N2)&gt;0,MIN(L2:N2),"")</f>
        <v/>
      </c>
      <c r="Q2" s="8" t="str">
        <f t="shared" ref="Q2:Q4" si="4">IF(P2="","",P2*$E2)</f>
        <v/>
      </c>
      <c r="R2" s="18" t="str">
        <f t="shared" ref="R2:R15" si="5">IF(P2="","",IF(AND(V2="",U2&gt;15),10,IF(V2="",25-U2,IF(V2&gt;15,10,25-V2))))</f>
        <v/>
      </c>
      <c r="S2" s="19" t="str">
        <f t="shared" ref="S2:S4" si="6">IF(P2="","",RANK(Q2,Q$2:Q$15,1))</f>
        <v/>
      </c>
      <c r="T2" s="21" t="str">
        <f>"TVR-"&amp;VLOOKUP($A2,Total!$A:$AI,Total!$AI$1,FALSE)</f>
        <v>TVR-B</v>
      </c>
      <c r="U2" s="41" t="str">
        <f t="shared" ref="U2:U15" si="7">IF(P2="","",IF(S2="1",0,Q2-MIN(Q$2:Q$15)))</f>
        <v/>
      </c>
      <c r="V2" s="18" t="str">
        <f t="shared" ref="V2:V15" si="8">IF(P2="","",IF(MIN(Q$2:Q$15)&lt;60,"",IF(S2="1",0,(60/MIN(Q$2:Q$15)*Q2)-60)))</f>
        <v/>
      </c>
    </row>
    <row r="3" spans="1:36" ht="23" x14ac:dyDescent="0.25">
      <c r="A3" s="39" t="s">
        <v>20</v>
      </c>
      <c r="B3" s="114">
        <v>100</v>
      </c>
      <c r="C3" s="9" t="str">
        <f>VLOOKUP($A3,Total!$A:$D,2,FALSE)</f>
        <v>Griff 430</v>
      </c>
      <c r="D3" s="21" t="str">
        <f>VLOOKUP($A3,Total!$A:$D,3,FALSE)</f>
        <v>1A</v>
      </c>
      <c r="E3" s="38">
        <f>VLOOKUP($A3,Total!$A:$D,4,FALSE)</f>
        <v>0.93839394602711024</v>
      </c>
      <c r="F3" s="59"/>
      <c r="G3" s="59"/>
      <c r="H3" s="42"/>
      <c r="I3" s="6" t="str">
        <f t="shared" si="0"/>
        <v/>
      </c>
      <c r="J3" s="8" t="str">
        <f t="shared" si="1"/>
        <v/>
      </c>
      <c r="K3" s="19" t="str">
        <f t="shared" si="2"/>
        <v/>
      </c>
      <c r="L3" s="59"/>
      <c r="M3" s="60"/>
      <c r="N3" s="60"/>
      <c r="O3" s="110"/>
      <c r="P3" s="8" t="str">
        <f t="shared" si="3"/>
        <v/>
      </c>
      <c r="Q3" s="8" t="str">
        <f t="shared" si="4"/>
        <v/>
      </c>
      <c r="R3" s="18" t="str">
        <f t="shared" si="5"/>
        <v/>
      </c>
      <c r="S3" s="19" t="str">
        <f t="shared" si="6"/>
        <v/>
      </c>
      <c r="T3" s="21" t="str">
        <f>"TVR-"&amp;VLOOKUP($A3,Total!$A:$AI,Total!$AI$1,FALSE)</f>
        <v>TVR-B</v>
      </c>
      <c r="U3" s="41" t="str">
        <f t="shared" si="7"/>
        <v/>
      </c>
      <c r="V3" s="18" t="str">
        <f t="shared" si="8"/>
        <v/>
      </c>
    </row>
    <row r="4" spans="1:36" ht="23" x14ac:dyDescent="0.25">
      <c r="A4" s="39" t="s">
        <v>57</v>
      </c>
      <c r="B4" s="114">
        <v>101</v>
      </c>
      <c r="C4" s="9" t="str">
        <f>VLOOKUP($A4,Total!$A:$D,2,FALSE)</f>
        <v>2500</v>
      </c>
      <c r="D4" s="21" t="str">
        <f>VLOOKUP($A4,Total!$A:$D,3,FALSE)</f>
        <v>1B</v>
      </c>
      <c r="E4" s="38">
        <f>VLOOKUP($A4,Total!$A:$D,4,FALSE)</f>
        <v>0.92717872069075347</v>
      </c>
      <c r="F4" s="59"/>
      <c r="G4" s="59"/>
      <c r="H4" s="42"/>
      <c r="I4" s="6" t="str">
        <f t="shared" si="0"/>
        <v/>
      </c>
      <c r="J4" s="8" t="str">
        <f t="shared" si="1"/>
        <v/>
      </c>
      <c r="K4" s="19" t="str">
        <f t="shared" si="2"/>
        <v/>
      </c>
      <c r="L4" s="59"/>
      <c r="M4" s="60"/>
      <c r="N4" s="60"/>
      <c r="O4" s="110"/>
      <c r="P4" s="8" t="str">
        <f t="shared" si="3"/>
        <v/>
      </c>
      <c r="Q4" s="8" t="str">
        <f t="shared" si="4"/>
        <v/>
      </c>
      <c r="R4" s="18" t="str">
        <f t="shared" si="5"/>
        <v/>
      </c>
      <c r="S4" s="19" t="str">
        <f t="shared" si="6"/>
        <v/>
      </c>
      <c r="T4" s="21" t="str">
        <f>"TVR-"&amp;VLOOKUP($A4,Total!$A:$AI,Total!$AI$1,FALSE)</f>
        <v>TVR-A</v>
      </c>
      <c r="U4" s="41" t="str">
        <f t="shared" si="7"/>
        <v/>
      </c>
      <c r="V4" s="18" t="str">
        <f t="shared" si="8"/>
        <v/>
      </c>
    </row>
    <row r="5" spans="1:36" ht="23" x14ac:dyDescent="0.25">
      <c r="A5" s="39" t="s">
        <v>54</v>
      </c>
      <c r="B5" s="114">
        <v>102</v>
      </c>
      <c r="C5" s="9" t="str">
        <f>VLOOKUP($A5,Total!$A:$D,2,FALSE)</f>
        <v>Vixen S3</v>
      </c>
      <c r="D5" s="21" t="str">
        <f>VLOOKUP($A5,Total!$A:$D,3,FALSE)</f>
        <v>1A</v>
      </c>
      <c r="E5" s="38">
        <f>VLOOKUP($A5,Total!$A:$D,4,FALSE)</f>
        <v>0.90959745585328933</v>
      </c>
      <c r="F5" s="59"/>
      <c r="G5" s="59"/>
      <c r="H5" s="42"/>
      <c r="I5" s="6" t="str">
        <f t="shared" ref="I5:I12" si="9">IF(MIN(F5:H5)&gt;0,MIN(F5:H5),"")</f>
        <v/>
      </c>
      <c r="J5" s="8" t="str">
        <f t="shared" ref="J5:J12" si="10">IF(I5="","",I5*$E5)</f>
        <v/>
      </c>
      <c r="K5" s="19" t="str">
        <f t="shared" ref="K5:K12" si="11">IF(I5="","",RANK(J5,J$2:J$15,1))</f>
        <v/>
      </c>
      <c r="L5" s="59"/>
      <c r="M5" s="60"/>
      <c r="N5" s="60"/>
      <c r="O5" s="110"/>
      <c r="P5" s="8" t="str">
        <f t="shared" ref="P5:P12" si="12">IF(MIN(L5:N5)&gt;0,MIN(L5:N5),"")</f>
        <v/>
      </c>
      <c r="Q5" s="8" t="str">
        <f t="shared" ref="Q5:Q12" si="13">IF(P5="","",P5*$E5)</f>
        <v/>
      </c>
      <c r="R5" s="18" t="str">
        <f t="shared" si="5"/>
        <v/>
      </c>
      <c r="S5" s="19" t="str">
        <f t="shared" ref="S5:S12" si="14">IF(P5="","",RANK(Q5,Q$2:Q$15,1))</f>
        <v/>
      </c>
      <c r="T5" s="21" t="str">
        <f>"TVR-"&amp;VLOOKUP($A5,Total!$A:$AI,Total!$AI$1,FALSE)</f>
        <v>TVR-A</v>
      </c>
      <c r="U5" s="41" t="str">
        <f t="shared" si="7"/>
        <v/>
      </c>
      <c r="V5" s="18" t="str">
        <f t="shared" si="8"/>
        <v/>
      </c>
    </row>
    <row r="6" spans="1:36" ht="23" x14ac:dyDescent="0.25">
      <c r="A6" s="39"/>
      <c r="B6" s="24"/>
      <c r="C6" s="9" t="e">
        <f>VLOOKUP($A6,Total!$A:$D,2,FALSE)</f>
        <v>#N/A</v>
      </c>
      <c r="D6" s="21" t="e">
        <f>VLOOKUP($A6,Total!$A:$D,3,FALSE)</f>
        <v>#N/A</v>
      </c>
      <c r="E6" s="38" t="e">
        <f>VLOOKUP($A6,Total!$A:$D,4,FALSE)</f>
        <v>#N/A</v>
      </c>
      <c r="F6" s="59"/>
      <c r="G6" s="59"/>
      <c r="H6" s="42"/>
      <c r="I6" s="6" t="str">
        <f t="shared" si="9"/>
        <v/>
      </c>
      <c r="J6" s="8" t="str">
        <f t="shared" si="10"/>
        <v/>
      </c>
      <c r="K6" s="19" t="str">
        <f t="shared" si="11"/>
        <v/>
      </c>
      <c r="L6" s="59"/>
      <c r="M6" s="60"/>
      <c r="N6" s="60"/>
      <c r="O6" s="110"/>
      <c r="P6" s="8" t="str">
        <f t="shared" si="12"/>
        <v/>
      </c>
      <c r="Q6" s="8" t="str">
        <f t="shared" si="13"/>
        <v/>
      </c>
      <c r="R6" s="18" t="str">
        <f t="shared" si="5"/>
        <v/>
      </c>
      <c r="S6" s="19" t="str">
        <f t="shared" si="14"/>
        <v/>
      </c>
      <c r="T6" s="21" t="e">
        <f>"TVR-"&amp;VLOOKUP($A6,Total!$A:$AI,Total!$AI$1,FALSE)</f>
        <v>#N/A</v>
      </c>
      <c r="U6" s="41" t="str">
        <f t="shared" si="7"/>
        <v/>
      </c>
      <c r="V6" s="18" t="str">
        <f t="shared" si="8"/>
        <v/>
      </c>
    </row>
    <row r="7" spans="1:36" ht="23" x14ac:dyDescent="0.25">
      <c r="A7" s="39"/>
      <c r="B7" s="24"/>
      <c r="C7" s="9" t="e">
        <f>VLOOKUP($A7,Total!$A:$D,2,FALSE)</f>
        <v>#N/A</v>
      </c>
      <c r="D7" s="21" t="e">
        <f>VLOOKUP($A7,Total!$A:$D,3,FALSE)</f>
        <v>#N/A</v>
      </c>
      <c r="E7" s="38" t="e">
        <f>VLOOKUP($A7,Total!$A:$D,4,FALSE)</f>
        <v>#N/A</v>
      </c>
      <c r="F7" s="59"/>
      <c r="G7" s="59"/>
      <c r="H7" s="42"/>
      <c r="I7" s="6" t="str">
        <f t="shared" ref="I7:I9" si="15">IF(MIN(F7:H7)&gt;0,MIN(F7:H7),"")</f>
        <v/>
      </c>
      <c r="J7" s="8" t="str">
        <f t="shared" ref="J7:J9" si="16">IF(I7="","",I7*$E7)</f>
        <v/>
      </c>
      <c r="K7" s="19" t="str">
        <f t="shared" ref="K7:K9" si="17">IF(I7="","",RANK(J7,J$2:J$15,1))</f>
        <v/>
      </c>
      <c r="L7" s="59"/>
      <c r="M7" s="60"/>
      <c r="N7" s="60"/>
      <c r="O7" s="110"/>
      <c r="P7" s="8" t="str">
        <f t="shared" ref="P7:P9" si="18">IF(MIN(L7:N7)&gt;0,MIN(L7:N7),"")</f>
        <v/>
      </c>
      <c r="Q7" s="8" t="str">
        <f t="shared" ref="Q7:Q9" si="19">IF(P7="","",P7*$E7)</f>
        <v/>
      </c>
      <c r="R7" s="18" t="str">
        <f t="shared" si="5"/>
        <v/>
      </c>
      <c r="S7" s="19" t="str">
        <f t="shared" ref="S7:S9" si="20">IF(P7="","",RANK(Q7,Q$2:Q$15,1))</f>
        <v/>
      </c>
      <c r="T7" s="21" t="e">
        <f>"TVR-"&amp;VLOOKUP($A7,Total!$A:$AI,Total!$AI$1,FALSE)</f>
        <v>#N/A</v>
      </c>
      <c r="U7" s="41" t="str">
        <f t="shared" si="7"/>
        <v/>
      </c>
      <c r="V7" s="18" t="str">
        <f t="shared" si="8"/>
        <v/>
      </c>
    </row>
    <row r="8" spans="1:36" ht="23" x14ac:dyDescent="0.25">
      <c r="A8" s="39"/>
      <c r="B8" s="24"/>
      <c r="C8" s="9" t="e">
        <f>VLOOKUP($A8,Total!$A:$D,2,FALSE)</f>
        <v>#N/A</v>
      </c>
      <c r="D8" s="21" t="e">
        <f>VLOOKUP($A8,Total!$A:$D,3,FALSE)</f>
        <v>#N/A</v>
      </c>
      <c r="E8" s="38" t="e">
        <f>VLOOKUP($A8,Total!$A:$D,4,FALSE)</f>
        <v>#N/A</v>
      </c>
      <c r="F8" s="59"/>
      <c r="G8" s="59"/>
      <c r="H8" s="42"/>
      <c r="I8" s="6" t="str">
        <f t="shared" si="15"/>
        <v/>
      </c>
      <c r="J8" s="8" t="str">
        <f t="shared" si="16"/>
        <v/>
      </c>
      <c r="K8" s="19" t="str">
        <f t="shared" si="17"/>
        <v/>
      </c>
      <c r="L8" s="59"/>
      <c r="M8" s="60"/>
      <c r="N8" s="60"/>
      <c r="O8" s="110"/>
      <c r="P8" s="8" t="str">
        <f t="shared" si="18"/>
        <v/>
      </c>
      <c r="Q8" s="8" t="str">
        <f t="shared" si="19"/>
        <v/>
      </c>
      <c r="R8" s="18" t="str">
        <f t="shared" si="5"/>
        <v/>
      </c>
      <c r="S8" s="19" t="str">
        <f t="shared" si="20"/>
        <v/>
      </c>
      <c r="T8" s="21" t="e">
        <f>"TVR-"&amp;VLOOKUP($A8,Total!$A:$AI,Total!$AI$1,FALSE)</f>
        <v>#N/A</v>
      </c>
      <c r="U8" s="41" t="str">
        <f t="shared" si="7"/>
        <v/>
      </c>
      <c r="V8" s="18" t="str">
        <f t="shared" si="8"/>
        <v/>
      </c>
    </row>
    <row r="9" spans="1:36" ht="23" x14ac:dyDescent="0.25">
      <c r="A9" s="39"/>
      <c r="B9" s="24"/>
      <c r="C9" s="9" t="e">
        <f>VLOOKUP($A9,Total!$A:$D,2,FALSE)</f>
        <v>#N/A</v>
      </c>
      <c r="D9" s="21" t="e">
        <f>VLOOKUP($A9,Total!$A:$D,3,FALSE)</f>
        <v>#N/A</v>
      </c>
      <c r="E9" s="38" t="e">
        <f>VLOOKUP($A9,Total!$A:$D,4,FALSE)</f>
        <v>#N/A</v>
      </c>
      <c r="F9" s="59"/>
      <c r="G9" s="59"/>
      <c r="H9" s="42"/>
      <c r="I9" s="6" t="str">
        <f t="shared" si="15"/>
        <v/>
      </c>
      <c r="J9" s="8" t="str">
        <f t="shared" si="16"/>
        <v/>
      </c>
      <c r="K9" s="19" t="str">
        <f t="shared" si="17"/>
        <v/>
      </c>
      <c r="L9" s="59"/>
      <c r="M9" s="60"/>
      <c r="N9" s="60"/>
      <c r="O9" s="110"/>
      <c r="P9" s="8" t="str">
        <f t="shared" si="18"/>
        <v/>
      </c>
      <c r="Q9" s="8" t="str">
        <f t="shared" si="19"/>
        <v/>
      </c>
      <c r="R9" s="18" t="str">
        <f t="shared" si="5"/>
        <v/>
      </c>
      <c r="S9" s="19" t="str">
        <f t="shared" si="20"/>
        <v/>
      </c>
      <c r="T9" s="21" t="e">
        <f>"TVR-"&amp;VLOOKUP($A9,Total!$A:$AI,Total!$AI$1,FALSE)</f>
        <v>#N/A</v>
      </c>
      <c r="U9" s="41" t="str">
        <f t="shared" si="7"/>
        <v/>
      </c>
      <c r="V9" s="18" t="str">
        <f t="shared" si="8"/>
        <v/>
      </c>
    </row>
    <row r="10" spans="1:36" ht="23" x14ac:dyDescent="0.25">
      <c r="A10" s="39"/>
      <c r="B10" s="24"/>
      <c r="C10" s="9" t="e">
        <f>VLOOKUP($A10,Total!$A:$D,2,FALSE)</f>
        <v>#N/A</v>
      </c>
      <c r="D10" s="21" t="e">
        <f>VLOOKUP($A10,Total!$A:$D,3,FALSE)</f>
        <v>#N/A</v>
      </c>
      <c r="E10" s="38" t="e">
        <f>VLOOKUP($A10,Total!$A:$D,4,FALSE)</f>
        <v>#N/A</v>
      </c>
      <c r="F10" s="59"/>
      <c r="G10" s="59"/>
      <c r="H10" s="42"/>
      <c r="I10" s="6" t="str">
        <f t="shared" si="9"/>
        <v/>
      </c>
      <c r="J10" s="8" t="str">
        <f t="shared" si="10"/>
        <v/>
      </c>
      <c r="K10" s="19" t="str">
        <f t="shared" si="11"/>
        <v/>
      </c>
      <c r="L10" s="59"/>
      <c r="M10" s="60"/>
      <c r="N10" s="60"/>
      <c r="O10" s="110"/>
      <c r="P10" s="8" t="str">
        <f t="shared" si="12"/>
        <v/>
      </c>
      <c r="Q10" s="8" t="str">
        <f t="shared" si="13"/>
        <v/>
      </c>
      <c r="R10" s="18" t="str">
        <f t="shared" si="5"/>
        <v/>
      </c>
      <c r="S10" s="19" t="str">
        <f t="shared" si="14"/>
        <v/>
      </c>
      <c r="T10" s="21" t="e">
        <f>"TVR-"&amp;VLOOKUP($A10,Total!$A:$AI,Total!$AI$1,FALSE)</f>
        <v>#N/A</v>
      </c>
      <c r="U10" s="41" t="str">
        <f t="shared" si="7"/>
        <v/>
      </c>
      <c r="V10" s="18" t="str">
        <f t="shared" si="8"/>
        <v/>
      </c>
    </row>
    <row r="11" spans="1:36" ht="23" x14ac:dyDescent="0.25">
      <c r="A11" s="39"/>
      <c r="B11" s="24"/>
      <c r="C11" s="9" t="e">
        <f>VLOOKUP($A11,Total!$A:$D,2,FALSE)</f>
        <v>#N/A</v>
      </c>
      <c r="D11" s="21" t="e">
        <f>VLOOKUP($A11,Total!$A:$D,3,FALSE)</f>
        <v>#N/A</v>
      </c>
      <c r="E11" s="38" t="e">
        <f>VLOOKUP($A11,Total!$A:$D,4,FALSE)</f>
        <v>#N/A</v>
      </c>
      <c r="F11" s="59"/>
      <c r="G11" s="59"/>
      <c r="H11" s="42"/>
      <c r="I11" s="6" t="str">
        <f t="shared" si="9"/>
        <v/>
      </c>
      <c r="J11" s="8" t="str">
        <f t="shared" si="10"/>
        <v/>
      </c>
      <c r="K11" s="19" t="str">
        <f t="shared" si="11"/>
        <v/>
      </c>
      <c r="L11" s="59"/>
      <c r="M11" s="60"/>
      <c r="N11" s="60"/>
      <c r="O11" s="110"/>
      <c r="P11" s="8" t="str">
        <f t="shared" si="12"/>
        <v/>
      </c>
      <c r="Q11" s="8" t="str">
        <f t="shared" si="13"/>
        <v/>
      </c>
      <c r="R11" s="18" t="str">
        <f t="shared" si="5"/>
        <v/>
      </c>
      <c r="S11" s="19" t="str">
        <f t="shared" si="14"/>
        <v/>
      </c>
      <c r="T11" s="21" t="e">
        <f>"TVR-"&amp;VLOOKUP($A11,Total!$A:$AI,Total!$AI$1,FALSE)</f>
        <v>#N/A</v>
      </c>
      <c r="U11" s="41" t="str">
        <f t="shared" si="7"/>
        <v/>
      </c>
      <c r="V11" s="18" t="str">
        <f t="shared" si="8"/>
        <v/>
      </c>
    </row>
    <row r="12" spans="1:36" ht="23" x14ac:dyDescent="0.25">
      <c r="A12" s="39"/>
      <c r="B12" s="24"/>
      <c r="C12" s="9" t="e">
        <f>VLOOKUP($A12,Total!$A:$D,2,FALSE)</f>
        <v>#N/A</v>
      </c>
      <c r="D12" s="21" t="e">
        <f>VLOOKUP($A12,Total!$A:$D,3,FALSE)</f>
        <v>#N/A</v>
      </c>
      <c r="E12" s="38" t="e">
        <f>VLOOKUP($A12,Total!$A:$D,4,FALSE)</f>
        <v>#N/A</v>
      </c>
      <c r="F12" s="59"/>
      <c r="G12" s="59"/>
      <c r="H12" s="42"/>
      <c r="I12" s="6" t="str">
        <f t="shared" si="9"/>
        <v/>
      </c>
      <c r="J12" s="8" t="str">
        <f t="shared" si="10"/>
        <v/>
      </c>
      <c r="K12" s="19" t="str">
        <f t="shared" si="11"/>
        <v/>
      </c>
      <c r="L12" s="59"/>
      <c r="M12" s="60"/>
      <c r="N12" s="60"/>
      <c r="O12" s="110"/>
      <c r="P12" s="8" t="str">
        <f t="shared" si="12"/>
        <v/>
      </c>
      <c r="Q12" s="8" t="str">
        <f t="shared" si="13"/>
        <v/>
      </c>
      <c r="R12" s="18" t="str">
        <f t="shared" si="5"/>
        <v/>
      </c>
      <c r="S12" s="19" t="str">
        <f t="shared" si="14"/>
        <v/>
      </c>
      <c r="T12" s="21" t="e">
        <f>"TVR-"&amp;VLOOKUP($A12,Total!$A:$AI,Total!$AI$1,FALSE)</f>
        <v>#N/A</v>
      </c>
      <c r="U12" s="41" t="str">
        <f t="shared" si="7"/>
        <v/>
      </c>
      <c r="V12" s="18" t="str">
        <f t="shared" si="8"/>
        <v/>
      </c>
    </row>
    <row r="13" spans="1:36" ht="23" x14ac:dyDescent="0.25">
      <c r="A13" s="39"/>
      <c r="B13" s="24"/>
      <c r="C13" s="9" t="e">
        <f>VLOOKUP($A13,Total!$A:$D,2,FALSE)</f>
        <v>#N/A</v>
      </c>
      <c r="D13" s="21" t="e">
        <f>VLOOKUP($A13,Total!$A:$D,3,FALSE)</f>
        <v>#N/A</v>
      </c>
      <c r="E13" s="38" t="e">
        <f>VLOOKUP($A13,Total!$A:$D,4,FALSE)</f>
        <v>#N/A</v>
      </c>
      <c r="F13" s="59"/>
      <c r="G13" s="59"/>
      <c r="H13" s="42"/>
      <c r="I13" s="6" t="str">
        <f t="shared" ref="I13:I14" si="21">IF(MIN(F13:H13)&gt;0,MIN(F13:H13),"")</f>
        <v/>
      </c>
      <c r="J13" s="8" t="str">
        <f t="shared" ref="J13:J14" si="22">IF(I13="","",I13*$E13)</f>
        <v/>
      </c>
      <c r="K13" s="19" t="str">
        <f t="shared" ref="K13:K14" si="23">IF(I13="","",RANK(J13,J$2:J$15,1))</f>
        <v/>
      </c>
      <c r="L13" s="59"/>
      <c r="M13" s="60"/>
      <c r="N13" s="60"/>
      <c r="O13" s="110"/>
      <c r="P13" s="8" t="str">
        <f t="shared" ref="P13:P14" si="24">IF(MIN(L13:N13)&gt;0,MIN(L13:N13),"")</f>
        <v/>
      </c>
      <c r="Q13" s="8" t="str">
        <f t="shared" ref="Q13:Q14" si="25">IF(P13="","",P13*$E13)</f>
        <v/>
      </c>
      <c r="R13" s="18" t="str">
        <f t="shared" si="5"/>
        <v/>
      </c>
      <c r="S13" s="19" t="str">
        <f t="shared" ref="S13:S14" si="26">IF(P13="","",RANK(Q13,Q$2:Q$15,1))</f>
        <v/>
      </c>
      <c r="T13" s="21" t="e">
        <f>"TVR-"&amp;VLOOKUP($A13,Total!$A:$AI,Total!$AI$1,FALSE)</f>
        <v>#N/A</v>
      </c>
      <c r="U13" s="41" t="str">
        <f t="shared" si="7"/>
        <v/>
      </c>
      <c r="V13" s="18" t="str">
        <f t="shared" si="8"/>
        <v/>
      </c>
    </row>
    <row r="14" spans="1:36" ht="23" x14ac:dyDescent="0.25">
      <c r="A14" s="39"/>
      <c r="B14" s="24"/>
      <c r="C14" s="9" t="e">
        <f>VLOOKUP($A14,Total!$A:$D,2,FALSE)</f>
        <v>#N/A</v>
      </c>
      <c r="D14" s="21" t="e">
        <f>VLOOKUP($A14,Total!$A:$D,3,FALSE)</f>
        <v>#N/A</v>
      </c>
      <c r="E14" s="38" t="e">
        <f>VLOOKUP($A14,Total!$A:$D,4,FALSE)</f>
        <v>#N/A</v>
      </c>
      <c r="F14" s="59"/>
      <c r="G14" s="59"/>
      <c r="H14" s="42"/>
      <c r="I14" s="6" t="str">
        <f t="shared" si="21"/>
        <v/>
      </c>
      <c r="J14" s="8" t="str">
        <f t="shared" si="22"/>
        <v/>
      </c>
      <c r="K14" s="19" t="str">
        <f t="shared" si="23"/>
        <v/>
      </c>
      <c r="L14" s="59"/>
      <c r="M14" s="60"/>
      <c r="N14" s="60"/>
      <c r="O14" s="110"/>
      <c r="P14" s="8" t="str">
        <f t="shared" si="24"/>
        <v/>
      </c>
      <c r="Q14" s="8" t="str">
        <f t="shared" si="25"/>
        <v/>
      </c>
      <c r="R14" s="18" t="str">
        <f t="shared" si="5"/>
        <v/>
      </c>
      <c r="S14" s="19" t="str">
        <f t="shared" si="26"/>
        <v/>
      </c>
      <c r="T14" s="21" t="e">
        <f>"TVR-"&amp;VLOOKUP($A14,Total!$A:$AI,Total!$AI$1,FALSE)</f>
        <v>#N/A</v>
      </c>
      <c r="U14" s="41" t="str">
        <f t="shared" si="7"/>
        <v/>
      </c>
      <c r="V14" s="18" t="str">
        <f t="shared" si="8"/>
        <v/>
      </c>
    </row>
    <row r="15" spans="1:36" ht="23" x14ac:dyDescent="0.25">
      <c r="A15" s="39"/>
      <c r="B15" s="24"/>
      <c r="C15" s="9" t="e">
        <f>VLOOKUP($A15,Total!$A:$D,2,FALSE)</f>
        <v>#N/A</v>
      </c>
      <c r="D15" s="21" t="e">
        <f>VLOOKUP($A15,Total!$A:$D,3,FALSE)</f>
        <v>#N/A</v>
      </c>
      <c r="E15" s="38" t="e">
        <f>VLOOKUP($A15,Total!$A:$D,4,FALSE)</f>
        <v>#N/A</v>
      </c>
      <c r="F15" s="59"/>
      <c r="G15" s="59"/>
      <c r="H15" s="42"/>
      <c r="I15" s="6" t="str">
        <f t="shared" ref="I15" si="27">IF(MIN(F15:H15)&gt;0,MIN(F15:H15),"")</f>
        <v/>
      </c>
      <c r="J15" s="8" t="str">
        <f t="shared" ref="J15" si="28">IF(I15="","",I15*$E15)</f>
        <v/>
      </c>
      <c r="K15" s="19" t="str">
        <f t="shared" ref="K15" si="29">IF(I15="","",RANK(J15,J$2:J$15,1))</f>
        <v/>
      </c>
      <c r="L15" s="59"/>
      <c r="M15" s="60"/>
      <c r="N15" s="60"/>
      <c r="O15" s="111"/>
      <c r="P15" s="8" t="str">
        <f t="shared" ref="P15" si="30">IF(MIN(L15:N15)&gt;0,MIN(L15:N15),"")</f>
        <v/>
      </c>
      <c r="Q15" s="8" t="str">
        <f t="shared" ref="Q15" si="31">IF(P15="","",P15*$E15)</f>
        <v/>
      </c>
      <c r="R15" s="18" t="str">
        <f t="shared" si="5"/>
        <v/>
      </c>
      <c r="S15" s="19" t="str">
        <f t="shared" ref="S15" si="32">IF(P15="","",RANK(Q15,Q$2:Q$15,1))</f>
        <v/>
      </c>
      <c r="T15" s="21" t="e">
        <f>"TVR-"&amp;VLOOKUP($A15,Total!$A:$AI,Total!$AI$1,FALSE)</f>
        <v>#N/A</v>
      </c>
      <c r="U15" s="41" t="str">
        <f t="shared" si="7"/>
        <v/>
      </c>
      <c r="V15" s="18" t="str">
        <f t="shared" si="8"/>
        <v/>
      </c>
    </row>
    <row r="16" spans="1:36" ht="30" x14ac:dyDescent="0.3">
      <c r="A16" s="131" t="s">
        <v>98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21:21" x14ac:dyDescent="0.15">
      <c r="U17" s="1"/>
    </row>
  </sheetData>
  <sortState xmlns:xlrd2="http://schemas.microsoft.com/office/spreadsheetml/2017/richdata2" ref="A2:AL9">
    <sortCondition ref="S2:S9"/>
  </sortState>
  <mergeCells count="1">
    <mergeCell ref="A16:T16"/>
  </mergeCells>
  <pageMargins left="0.41" right="0.38" top="1" bottom="1" header="0.5" footer="0.5"/>
  <pageSetup paperSize="9" scale="81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Total</vt:lpstr>
      <vt:lpstr>Averages</vt:lpstr>
      <vt:lpstr>R1 Aintree</vt:lpstr>
      <vt:lpstr>R2 Shelsley</vt:lpstr>
      <vt:lpstr>R3 Shelsley</vt:lpstr>
      <vt:lpstr>R4 Goodwood</vt:lpstr>
      <vt:lpstr>R5 Wiscombe</vt:lpstr>
      <vt:lpstr>R6 Wiscombe</vt:lpstr>
      <vt:lpstr>'R1 Aintree'!Print_Area</vt:lpstr>
      <vt:lpstr>'R2 Shelsley'!Print_Area</vt:lpstr>
      <vt:lpstr>'R4 Goodwood'!Print_Area</vt:lpstr>
      <vt:lpstr>'R5 Wiscombe'!Print_Area</vt:lpstr>
      <vt:lpstr>'R6 Wiscombe'!Print_Area</vt:lpstr>
      <vt:lpstr>Total!Print_Titles</vt:lpstr>
    </vt:vector>
  </TitlesOfParts>
  <Company>Spooners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Humphries</dc:creator>
  <cp:lastModifiedBy>Stephen Thomas</cp:lastModifiedBy>
  <cp:lastPrinted>2015-04-07T10:42:40Z</cp:lastPrinted>
  <dcterms:created xsi:type="dcterms:W3CDTF">2001-02-05T17:21:00Z</dcterms:created>
  <dcterms:modified xsi:type="dcterms:W3CDTF">2021-05-17T09:55:52Z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-522217767</vt:i4>
  </property>
  <property fmtid="{D5CDD505-2E9C-101B-9397-08002B2CF9AE}" pid="3" name="_EmailSubject">
    <vt:lpwstr>Points after Brands Hatch Spreadsheet </vt:lpwstr>
  </property>
  <property fmtid="{D5CDD505-2E9C-101B-9397-08002B2CF9AE}" pid="4" name="_AuthorEmail">
    <vt:lpwstr>coxygoesvroom@blueyonder.co.uk</vt:lpwstr>
  </property>
  <property fmtid="{D5CDD505-2E9C-101B-9397-08002B2CF9AE}" pid="5" name="_AuthorEmailDisplayName">
    <vt:lpwstr>Steve Cox</vt:lpwstr>
  </property>
  <property fmtid="{D5CDD505-2E9C-101B-9397-08002B2CF9AE}" pid="6" name="_ReviewingToolsShownOnce">
    <vt:lpwstr/>
  </property>
</Properties>
</file>